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<sst xmlns="http://schemas.openxmlformats.org/spreadsheetml/2006/main" count="138" uniqueCount="63">
  <si>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</si>
  <si>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</si>
  <si>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</si>
  <si>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</si>
  <si>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</si>
  <si>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</si>
  <si>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</si>
  <si>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</si>
  <si>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</si>
  <si>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</si>
  <si>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</si>
  <si>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</si>
  <si>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</si>
  <si>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</si>
  <si>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</si>
  <si>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</si>
  <si>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</si>
  <si>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</si>
  <si>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</si>
  <si>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</si>
  <si>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</si>
  <si>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</si>
  <si>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</si>
  <si>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</si>
  <si>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</si>
  <si>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</si>
  <si>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</si>
  <si>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</si>
  <si>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</si>
  <si>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</si>
  <si>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</si>
  <si>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</si>
  <si>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</si>
  <si>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</si>
  <si>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</si>
  <si>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</si>
  <si>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</si>
  <si>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</si>
  <si>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</si>
  <si>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</si>
  <si>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</si>
  <si>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</si>
  <si>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</si>
  <si>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</si>
  <si>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</si>
  <si>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</si>
  <si>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</si>
  <si>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</si>
  <si>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</si>
  <si>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Any Other Taxes/Duties/Levies, if Any
in
</t>
    </r>
    <r>
      <rPr>
        <b/>
        <sz val="11"/>
        <color indexed="10"/>
        <rFont val="Arial"/>
        <family val="2"/>
      </rPr>
      <t>Rs.      P</t>
    </r>
  </si>
  <si>
    <t>Unit</t>
  </si>
  <si>
    <t>PART-A (Housekeeping Services):
Admin./Service Charges per Month</t>
  </si>
  <si>
    <r>
      <t xml:space="preserve">BASIC RATE per Plate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</si>
  <si>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t>Tender Inviting Authority: The Chairman,  Council of Wardens, IIT(BHU), Varanasi</t>
  </si>
  <si>
    <t>Name of Work: AMC of Water Cooler cum purifier-120PSS of aqua guard, AG-200 and other company water coolers in various hostels, IIT(BHU), Varanasi)</t>
  </si>
  <si>
    <t xml:space="preserve">Contract No: IIT(BHU)/HTL/CoW/ 2022-23/09, Dated 17.06.2022
</t>
  </si>
  <si>
    <t>Aqua guard 120 PSS water cooler cum purifier - 115 Nos. with compressor</t>
  </si>
  <si>
    <t>Aqua guard AG 200 –. 2Nos with compressor</t>
  </si>
  <si>
    <t xml:space="preserve">Other company water cooler with RO
(Blue star, Usha, Amric etc.)15 Nos. with compressor
</t>
  </si>
  <si>
    <t>item2</t>
  </si>
  <si>
    <t>item3</t>
  </si>
  <si>
    <r>
      <t xml:space="preserve">Discount in  if any to IIT(BHU)
</t>
    </r>
    <r>
      <rPr>
        <b/>
        <sz val="11"/>
        <color indexed="10"/>
        <rFont val="Arial"/>
        <family val="2"/>
      </rPr>
      <t>Rs.      P</t>
    </r>
  </si>
  <si>
    <t xml:space="preserve">AMC of Water Cooler cum purifier-120PSS of aqua guard, AG-200 and other company water coolers in various hostels, IIT(BHU) Varanasi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</si>
</sst>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24" fillId="0" borderId="22" xfId="0" applyFont="1" applyFill="1" applyBorder="1" applyAlignment="1">
      <alignment horizontal="left" vertical="center" wrapText="1"/>
    </xf>
    <xf numFmtId="0" fontId="25" fillId="0" borderId="13" xfId="59" applyNumberFormat="1" applyFont="1" applyFill="1" applyBorder="1" applyAlignment="1">
      <alignment horizontal="left"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9"/>
  <sheetViews>
    <sheetView showGridLines="0" zoomScale="80" zoomScaleNormal="80" zoomScalePageLayoutView="0" workbookViewId="0" topLeftCell="A1">
      <selection activeCell="A13" sqref="A13:IV13"/>
    </sheetView>
  </sheetViews>
  <sheetFormatPr defaultColWidth="9.140625" defaultRowHeight="15"/>
  <cols>
    <col min="1" max="1" width="14.28125" style="1" customWidth="1"/>
    <col min="2" max="2" width="75.42187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9.140625"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40</v>
      </c>
      <c r="G11" s="19"/>
      <c r="H11" s="19"/>
      <c r="I11" s="19" t="s">
        <v>19</v>
      </c>
      <c r="J11" s="19" t="s">
        <v>20</v>
      </c>
      <c r="K11" s="19" t="s">
        <v>21</v>
      </c>
      <c r="L11" s="19" t="s">
        <v>22</v>
      </c>
      <c r="M11" s="20" t="s">
        <v>52</v>
      </c>
      <c r="N11" s="19" t="s">
        <v>47</v>
      </c>
      <c r="O11" s="19" t="s">
        <v>46</v>
      </c>
      <c r="P11" s="19" t="s">
        <v>49</v>
      </c>
      <c r="Q11" s="19" t="s">
        <v>61</v>
      </c>
      <c r="R11" s="19" t="s">
        <v>41</v>
      </c>
      <c r="S11" s="19" t="s">
        <v>42</v>
      </c>
      <c r="T11" s="19" t="s">
        <v>43</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44</v>
      </c>
      <c r="BB11" s="21" t="s">
        <v>45</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79.5" customHeight="1" hidden="1">
      <c r="A13" s="25">
        <v>1</v>
      </c>
      <c r="B13" s="81" t="s">
        <v>62</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0.1</v>
      </c>
      <c r="IB13" s="39" t="s">
        <v>48</v>
      </c>
      <c r="IE13" s="40"/>
      <c r="IF13" s="40" t="s">
        <v>24</v>
      </c>
      <c r="IG13" s="40" t="s">
        <v>25</v>
      </c>
      <c r="IH13" s="40">
        <v>10</v>
      </c>
      <c r="II13" s="40" t="s">
        <v>26</v>
      </c>
    </row>
    <row r="14" spans="1:243" s="39" customFormat="1" ht="52.5" customHeight="1">
      <c r="A14" s="25">
        <v>1.01</v>
      </c>
      <c r="B14" s="80" t="s">
        <v>56</v>
      </c>
      <c r="C14" s="65" t="s">
        <v>25</v>
      </c>
      <c r="D14" s="64">
        <v>1</v>
      </c>
      <c r="E14" s="71" t="s">
        <v>50</v>
      </c>
      <c r="F14" s="72">
        <v>1350000</v>
      </c>
      <c r="G14" s="73"/>
      <c r="H14" s="74"/>
      <c r="I14" s="72" t="s">
        <v>28</v>
      </c>
      <c r="J14" s="75">
        <f>IF(I14="Less(-)",-1,1)</f>
        <v>1</v>
      </c>
      <c r="K14" s="73" t="s">
        <v>29</v>
      </c>
      <c r="L14" s="73" t="s">
        <v>4</v>
      </c>
      <c r="M14" s="76"/>
      <c r="N14" s="77"/>
      <c r="O14" s="73">
        <f>(R14*N14%)*D14</f>
        <v>0</v>
      </c>
      <c r="P14" s="67">
        <v>0</v>
      </c>
      <c r="Q14" s="77">
        <v>0</v>
      </c>
      <c r="R14" s="73">
        <f>IF(Q14=0,M14,M14-Q14)</f>
        <v>0</v>
      </c>
      <c r="S14" s="68"/>
      <c r="T14" s="69"/>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8">
        <f>total_amount_ba($B$2,$D$2,D14,F14,J14,K14,M14)*D14-Q14</f>
        <v>0</v>
      </c>
      <c r="BB14" s="79">
        <f>BA14+O14+P14</f>
        <v>0</v>
      </c>
      <c r="BC14" s="38" t="str">
        <f>SpellNumber(L14,BB14)</f>
        <v>INR Zero Only</v>
      </c>
      <c r="IA14" s="39">
        <v>1</v>
      </c>
      <c r="IB14" s="66" t="s">
        <v>51</v>
      </c>
      <c r="IC14" s="39" t="s">
        <v>25</v>
      </c>
      <c r="ID14" s="39">
        <v>1</v>
      </c>
      <c r="IE14" s="40" t="s">
        <v>50</v>
      </c>
      <c r="IF14" s="40" t="s">
        <v>30</v>
      </c>
      <c r="IG14" s="40" t="s">
        <v>25</v>
      </c>
      <c r="IH14" s="40">
        <v>123.223</v>
      </c>
      <c r="II14" s="40" t="s">
        <v>27</v>
      </c>
    </row>
    <row r="15" spans="1:243" s="39" customFormat="1" ht="52.5" customHeight="1">
      <c r="A15" s="25">
        <v>1.02</v>
      </c>
      <c r="B15" s="80" t="s">
        <v>57</v>
      </c>
      <c r="C15" s="65" t="s">
        <v>59</v>
      </c>
      <c r="D15" s="64">
        <v>1</v>
      </c>
      <c r="E15" s="71" t="s">
        <v>50</v>
      </c>
      <c r="F15" s="72">
        <v>1350000</v>
      </c>
      <c r="G15" s="73"/>
      <c r="H15" s="74"/>
      <c r="I15" s="72" t="s">
        <v>28</v>
      </c>
      <c r="J15" s="75">
        <f>IF(I15="Less(-)",-1,1)</f>
        <v>1</v>
      </c>
      <c r="K15" s="73" t="s">
        <v>29</v>
      </c>
      <c r="L15" s="73" t="s">
        <v>4</v>
      </c>
      <c r="M15" s="76"/>
      <c r="N15" s="77"/>
      <c r="O15" s="73">
        <f>(R15*N15%)*D15</f>
        <v>0</v>
      </c>
      <c r="P15" s="67">
        <v>0</v>
      </c>
      <c r="Q15" s="77">
        <v>0</v>
      </c>
      <c r="R15" s="73">
        <f>IF(Q15=0,M15,M15-Q15)</f>
        <v>0</v>
      </c>
      <c r="S15" s="68"/>
      <c r="T15" s="69"/>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8">
        <f>total_amount_ba($B$2,$D$2,D15,F15,J15,K15,M15)*D15-Q15</f>
        <v>0</v>
      </c>
      <c r="BB15" s="79">
        <f>BA15+O15+P15</f>
        <v>0</v>
      </c>
      <c r="BC15" s="38" t="str">
        <f>SpellNumber(L15,BB15)</f>
        <v>INR Zero Only</v>
      </c>
      <c r="IA15" s="39">
        <v>1</v>
      </c>
      <c r="IB15" s="66" t="s">
        <v>51</v>
      </c>
      <c r="IC15" s="39" t="s">
        <v>25</v>
      </c>
      <c r="ID15" s="39">
        <v>1</v>
      </c>
      <c r="IE15" s="40" t="s">
        <v>50</v>
      </c>
      <c r="IF15" s="40" t="s">
        <v>30</v>
      </c>
      <c r="IG15" s="40" t="s">
        <v>25</v>
      </c>
      <c r="IH15" s="40">
        <v>123.223</v>
      </c>
      <c r="II15" s="40" t="s">
        <v>27</v>
      </c>
    </row>
    <row r="16" spans="1:243" s="39" customFormat="1" ht="52.5" customHeight="1">
      <c r="A16" s="25">
        <v>1.03</v>
      </c>
      <c r="B16" s="80" t="s">
        <v>58</v>
      </c>
      <c r="C16" s="65" t="s">
        <v>60</v>
      </c>
      <c r="D16" s="64">
        <v>1</v>
      </c>
      <c r="E16" s="71" t="s">
        <v>50</v>
      </c>
      <c r="F16" s="72">
        <v>1350000</v>
      </c>
      <c r="G16" s="73"/>
      <c r="H16" s="74"/>
      <c r="I16" s="72" t="s">
        <v>28</v>
      </c>
      <c r="J16" s="75">
        <f>IF(I16="Less(-)",-1,1)</f>
        <v>1</v>
      </c>
      <c r="K16" s="73" t="s">
        <v>29</v>
      </c>
      <c r="L16" s="73" t="s">
        <v>4</v>
      </c>
      <c r="M16" s="76"/>
      <c r="N16" s="77"/>
      <c r="O16" s="73">
        <f>(R16*N16%)*D16</f>
        <v>0</v>
      </c>
      <c r="P16" s="67">
        <v>0</v>
      </c>
      <c r="Q16" s="77">
        <v>0</v>
      </c>
      <c r="R16" s="73">
        <f>IF(Q16=0,M16,M16-Q16)</f>
        <v>0</v>
      </c>
      <c r="S16" s="68"/>
      <c r="T16" s="69"/>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8">
        <f>total_amount_ba($B$2,$D$2,D16,F16,J16,K16,M16)*D16-Q16</f>
        <v>0</v>
      </c>
      <c r="BB16" s="79">
        <f>BA16+O16+P16</f>
        <v>0</v>
      </c>
      <c r="BC16" s="38" t="str">
        <f>SpellNumber(L16,BB16)</f>
        <v>INR Zero Only</v>
      </c>
      <c r="IA16" s="39">
        <v>1</v>
      </c>
      <c r="IB16" s="66" t="s">
        <v>51</v>
      </c>
      <c r="IC16" s="39" t="s">
        <v>25</v>
      </c>
      <c r="ID16" s="39">
        <v>1</v>
      </c>
      <c r="IE16" s="40" t="s">
        <v>50</v>
      </c>
      <c r="IF16" s="40" t="s">
        <v>30</v>
      </c>
      <c r="IG16" s="40" t="s">
        <v>25</v>
      </c>
      <c r="IH16" s="40">
        <v>123.223</v>
      </c>
      <c r="II16" s="40" t="s">
        <v>27</v>
      </c>
    </row>
    <row r="17" spans="1:243" s="39" customFormat="1" ht="42" customHeight="1">
      <c r="A17" s="41" t="s">
        <v>32</v>
      </c>
      <c r="B17" s="63"/>
      <c r="C17" s="43"/>
      <c r="D17" s="44"/>
      <c r="E17" s="44"/>
      <c r="F17" s="44"/>
      <c r="G17" s="44"/>
      <c r="H17" s="45"/>
      <c r="I17" s="45"/>
      <c r="J17" s="45"/>
      <c r="K17" s="45"/>
      <c r="L17" s="46"/>
      <c r="BA17" s="47">
        <f>SUM(BA13:BA16)</f>
        <v>0</v>
      </c>
      <c r="BB17" s="47">
        <f>SUM(BB13:BB16)</f>
        <v>0</v>
      </c>
      <c r="BC17" s="38" t="str">
        <f>SpellNumber($E$2,BB17)</f>
        <v>INR Zero Only</v>
      </c>
      <c r="IE17" s="40">
        <v>4</v>
      </c>
      <c r="IF17" s="40" t="s">
        <v>31</v>
      </c>
      <c r="IG17" s="40" t="s">
        <v>33</v>
      </c>
      <c r="IH17" s="40">
        <v>10</v>
      </c>
      <c r="II17" s="40" t="s">
        <v>27</v>
      </c>
    </row>
    <row r="18" spans="1:243" s="56" customFormat="1" ht="12.75" customHeight="1" hidden="1">
      <c r="A18" s="42" t="s">
        <v>34</v>
      </c>
      <c r="B18" s="48"/>
      <c r="C18" s="49"/>
      <c r="D18" s="50"/>
      <c r="E18" s="61" t="s">
        <v>35</v>
      </c>
      <c r="F18" s="62"/>
      <c r="G18" s="51"/>
      <c r="H18" s="52"/>
      <c r="I18" s="52"/>
      <c r="J18" s="52"/>
      <c r="K18" s="53"/>
      <c r="L18" s="54"/>
      <c r="M18" s="55" t="s">
        <v>36</v>
      </c>
      <c r="O18" s="39"/>
      <c r="P18" s="39"/>
      <c r="Q18" s="39"/>
      <c r="R18" s="39"/>
      <c r="S18" s="39"/>
      <c r="BA18" s="57">
        <f>IF(ISBLANK(F18),0,IF(E18="Excess (+)",ROUND(BA17+(BA17*F18),2),IF(E18="Less (-)",ROUND(BA17+(BA17*F18*(-1)),2),0)))</f>
        <v>0</v>
      </c>
      <c r="BB18" s="58">
        <f>ROUND(BA18,0)</f>
        <v>0</v>
      </c>
      <c r="BC18" s="59" t="str">
        <f>SpellNumber(L18,BB18)</f>
        <v> Zero Only</v>
      </c>
      <c r="IE18" s="60"/>
      <c r="IF18" s="60"/>
      <c r="IG18" s="60"/>
      <c r="IH18" s="60"/>
      <c r="II18" s="60"/>
    </row>
    <row r="19" spans="1:243" s="56" customFormat="1" ht="43.5" customHeight="1">
      <c r="A19" s="41" t="s">
        <v>37</v>
      </c>
      <c r="B19" s="41"/>
      <c r="C19" s="83" t="str">
        <f>SpellNumber($E$2,BB17)</f>
        <v>INR Zero Only</v>
      </c>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IE19" s="60"/>
      <c r="IF19" s="60"/>
      <c r="IG19" s="60"/>
      <c r="IH19" s="60"/>
      <c r="II19" s="60"/>
    </row>
    <row r="20" ht="15"/>
    <row r="21" ht="15"/>
    <row r="22" ht="15"/>
    <row r="24" ht="15"/>
  </sheetData>
  <sheetProtection password="D076" sheet="1"/>
  <mergeCells count="8">
    <mergeCell ref="A9:BC9"/>
    <mergeCell ref="C19:BC19"/>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decimal" allowBlank="1" showErrorMessage="1" errorTitle="Invalid Entry" error="Only Numeric Values are allowed. " sqref="A13:A16">
      <formula1>0</formula1>
      <formula2>999999999999999</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F13:F16 D13:D16">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6">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M16">
      <formula1>0</formula1>
      <formula2>999999999999999</formula2>
    </dataValidation>
    <dataValidation type="list" allowBlank="1" showInputMessage="1" showErrorMessage="1" sqref="L13:L16">
      <formula1>"INR"</formula1>
    </dataValidation>
    <dataValidation type="decimal" allowBlank="1" showInputMessage="1" showErrorMessage="1" promptTitle="GST Pertentage" prompt="Please enter GST Pertentage for this item. " errorTitle="Invaid Entry" error="Only Numeric Values are allowed. " sqref="N14:N16">
      <formula1>0</formula1>
      <formula2>999999999999999</formula2>
    </dataValidation>
    <dataValidation type="decimal" allowBlank="1" showInputMessage="1" showErrorMessage="1" promptTitle="GST Amount" prompt="GST Amount in Rupees for this item. " errorTitle="Invaid Entry" error="Only Numeric Values are allowed. " sqref="O14:O16">
      <formula1>0</formula1>
      <formula2>999999999999999</formula2>
    </dataValidation>
    <dataValidation allowBlank="1" showInputMessage="1" showErrorMessage="1" promptTitle="Freight Charges" prompt="Please enter Freight Charges (Uploading and stacking) in Rupees for this item, if any." sqref="P14:P16"/>
    <dataValidation type="decimal" allowBlank="1" showInputMessage="1" showErrorMessage="1" promptTitle="Any other Taxes/Duties/Levies" prompt="Please enter any other Taxes/Duties/Levies in Rupees for this item, if any." errorTitle="Invaid Entry" error="Only Numeric Values are allowed. " sqref="Q14:Q16">
      <formula1>0</formula1>
      <formula2>999999999999999</formula2>
    </dataValidation>
  </dataValidations>
  <printOptions/>
  <pageMargins left="0.35" right="0.240277777777778" top="0.75" bottom="0.440277777777778" header="0.511805555555556" footer="0.511805555555556"/>
  <pageSetup horizontalDpi="300" verticalDpi="300" orientation="landscape" paperSize="9" scale="5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2022-04-06T05:39:19Z</cp:lastPrinted>
  <dcterms:created xsi:type="dcterms:W3CDTF">2009-01-30T06:42:42Z</dcterms:created>
  <dcterms:modified xsi:type="dcterms:W3CDTF">2022-06-21T12:17:02Z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