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<sst xmlns="http://schemas.openxmlformats.org/spreadsheetml/2006/main" count="106" uniqueCount="55">
  <si>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</si>
  <si>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</si>
  <si>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</si>
  <si>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</si>
  <si>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</si>
  <si>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</si>
  <si>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</si>
  <si>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</si>
  <si>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</si>
  <si>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</si>
  <si>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</si>
  <si>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</si>
  <si>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</si>
  <si>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</si>
  <si>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</si>
  <si>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</si>
  <si>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</si>
  <si>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</si>
  <si>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</si>
  <si>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</si>
  <si>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</si>
  <si>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</si>
  <si>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</si>
  <si>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</si>
  <si>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</si>
  <si>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</si>
  <si>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</si>
  <si>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</si>
  <si>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</si>
  <si>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</si>
  <si>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</si>
  <si>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</si>
  <si>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</si>
  <si>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</si>
  <si>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</si>
  <si>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</si>
  <si>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</si>
  <si>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</si>
  <si>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</si>
  <si>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</si>
  <si>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</si>
  <si>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</si>
  <si>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</si>
  <si>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</si>
  <si>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</si>
  <si>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</si>
  <si>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</si>
  <si>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</si>
  <si>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</si>
  <si>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</si>
  <si>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</si>
  <si>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Name of Work: AOMC of 01 Nos 33/11kV PSS and 06 nos 11/0.433kV DSS (DSS-A, DSS-B, Vivekanand, IT-OLD, Dhanrajgiri, Food Science) &amp; Centralized SCADA system (upto 11kV) of IIT(BHU), VARANASI.</t>
  </si>
  <si>
    <t>Job</t>
  </si>
  <si>
    <t>Contract No:  IIT(BHU)/IWD/ET/17/ 2018-19/1123 dt 06.08.2018</t>
  </si>
  <si>
    <t>Annual Operation &amp; Maintenance Contract for round the clock services for 01 No. 33/11kV PSS (with GIS Panels &amp; AIS) &amp; 06 Nos. 11kV/433V DSS (DSS-A,DSS-B, Vivekanand , IT-OLD, Dhanrajgiri, Food Science) &amp; Centralized SCADA system (upto 11kV) at IIT(BHU) campus, Varanasi U.P.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</si>
</sst>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sz val="12"/>
      <color indexed="8"/>
      <name val="Bookman Old Style"/>
      <family val="1"/>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sz val="12"/>
      <color theme="1"/>
      <name val="Bookman Old Style"/>
      <family val="1"/>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6"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67" fillId="0" borderId="13" xfId="59" applyNumberFormat="1" applyFont="1" applyFill="1" applyBorder="1" applyAlignment="1">
      <alignment horizontal="left" wrapText="1" readingOrder="1"/>
      <protection/>
    </xf>
    <xf numFmtId="0" fontId="11" fillId="0" borderId="13" xfId="59" applyNumberFormat="1" applyFont="1" applyFill="1" applyBorder="1" applyAlignment="1">
      <alignment vertical="top" wrapText="1"/>
      <protection/>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11" fillId="0" borderId="15"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16" xfId="59" applyNumberFormat="1" applyFont="1" applyFill="1" applyBorder="1" applyAlignment="1">
      <alignment vertical="top"/>
      <protection/>
    </xf>
    <xf numFmtId="0" fontId="12" fillId="0" borderId="15" xfId="59"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69" fillId="33" borderId="11" xfId="59" applyNumberFormat="1" applyFont="1" applyFill="1" applyBorder="1" applyAlignment="1" applyProtection="1">
      <alignment vertical="center" wrapText="1"/>
      <protection locked="0"/>
    </xf>
    <xf numFmtId="10" fontId="69" fillId="33" borderId="11" xfId="64" applyNumberFormat="1" applyFont="1" applyFill="1" applyBorder="1" applyAlignment="1" applyProtection="1">
      <alignment horizontal="center" vertical="center"/>
      <protection locked="0"/>
    </xf>
    <xf numFmtId="0" fontId="68"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0" fillId="0" borderId="13" xfId="59" applyNumberFormat="1" applyFont="1" applyFill="1" applyBorder="1" applyAlignment="1">
      <alignment vertical="top"/>
      <protection/>
    </xf>
    <xf numFmtId="2" fontId="15" fillId="0" borderId="17" xfId="59" applyNumberFormat="1" applyFont="1" applyFill="1" applyBorder="1" applyAlignment="1">
      <alignment horizontal="right" vertical="top"/>
      <protection/>
    </xf>
    <xf numFmtId="0" fontId="8" fillId="0" borderId="13" xfId="0" applyFont="1" applyFill="1" applyBorder="1" applyAlignment="1">
      <alignment horizontal="left" vertical="top" wrapText="1"/>
    </xf>
    <xf numFmtId="166" fontId="71" fillId="34" borderId="18" xfId="0" applyNumberFormat="1" applyFont="1" applyFill="1" applyBorder="1" applyAlignment="1">
      <alignment horizontal="center" vertical="center" wrapText="1"/>
    </xf>
    <xf numFmtId="1" fontId="11" fillId="0" borderId="13" xfId="59" applyNumberFormat="1" applyFont="1" applyFill="1" applyBorder="1" applyAlignment="1">
      <alignment horizontal="center" vertical="center"/>
      <protection/>
    </xf>
    <xf numFmtId="2" fontId="71" fillId="34" borderId="18" xfId="0" applyNumberFormat="1" applyFont="1" applyFill="1" applyBorder="1" applyAlignment="1">
      <alignment horizontal="center" vertical="center"/>
    </xf>
    <xf numFmtId="0" fontId="12" fillId="0" borderId="13" xfId="57" applyNumberFormat="1" applyFont="1" applyFill="1" applyBorder="1" applyAlignment="1" applyProtection="1">
      <alignment horizontal="right" vertical="center"/>
      <protection locked="0"/>
    </xf>
    <xf numFmtId="0" fontId="11" fillId="0" borderId="13" xfId="59" applyNumberFormat="1" applyFont="1" applyFill="1" applyBorder="1" applyAlignment="1">
      <alignment vertical="center"/>
      <protection/>
    </xf>
    <xf numFmtId="0" fontId="11" fillId="0" borderId="13" xfId="57" applyNumberFormat="1" applyFont="1" applyFill="1" applyBorder="1" applyAlignment="1">
      <alignment vertical="center"/>
      <protection/>
    </xf>
    <xf numFmtId="0" fontId="12" fillId="0" borderId="13" xfId="57" applyNumberFormat="1" applyFont="1" applyFill="1" applyBorder="1" applyAlignment="1" applyProtection="1">
      <alignment horizontal="left" vertical="center"/>
      <protection locked="0"/>
    </xf>
    <xf numFmtId="0" fontId="12" fillId="33" borderId="13" xfId="57" applyNumberFormat="1" applyFont="1" applyFill="1" applyBorder="1" applyAlignment="1" applyProtection="1">
      <alignment horizontal="right" vertical="center"/>
      <protection locked="0"/>
    </xf>
    <xf numFmtId="0" fontId="12" fillId="0" borderId="11" xfId="57" applyNumberFormat="1" applyFont="1" applyFill="1" applyBorder="1" applyAlignment="1" applyProtection="1">
      <alignment horizontal="center" vertical="center" wrapText="1"/>
      <protection locked="0"/>
    </xf>
    <xf numFmtId="0" fontId="12" fillId="0" borderId="13" xfId="57" applyNumberFormat="1" applyFont="1" applyFill="1" applyBorder="1" applyAlignment="1" applyProtection="1">
      <alignment horizontal="center" vertical="center" wrapText="1"/>
      <protection locked="0"/>
    </xf>
    <xf numFmtId="2" fontId="12" fillId="0" borderId="19" xfId="59" applyNumberFormat="1" applyFont="1" applyFill="1" applyBorder="1" applyAlignment="1">
      <alignment horizontal="right" vertical="center"/>
      <protection/>
    </xf>
    <xf numFmtId="2" fontId="12" fillId="0" borderId="19" xfId="58" applyNumberFormat="1" applyFont="1" applyFill="1" applyBorder="1" applyAlignment="1">
      <alignment horizontal="right" vertical="center"/>
      <protection/>
    </xf>
    <xf numFmtId="0" fontId="11" fillId="0" borderId="13" xfId="59" applyNumberFormat="1" applyFont="1" applyFill="1" applyBorder="1" applyAlignment="1">
      <alignment vertical="center" wrapText="1"/>
      <protection/>
    </xf>
    <xf numFmtId="0" fontId="15" fillId="0" borderId="10"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5" fillId="0" borderId="16"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20"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12" fillId="0" borderId="16"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PageLayoutView="0" workbookViewId="0" topLeftCell="A4">
      <selection activeCell="D15" sqref="D15"/>
    </sheetView>
  </sheetViews>
  <sheetFormatPr defaultColWidth="9.140625" defaultRowHeight="15"/>
  <cols>
    <col min="1" max="1" width="14.8515625" style="15" customWidth="1"/>
    <col min="2" max="2" width="77.7109375" style="15" customWidth="1"/>
    <col min="3" max="3" width="23.421875" style="15" hidden="1" customWidth="1"/>
    <col min="4" max="4" width="15.140625" style="15" customWidth="1"/>
    <col min="5" max="5" width="10.7109375" style="15" customWidth="1"/>
    <col min="6" max="6" width="15.574218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574218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2" t="str">
        <f>B2&amp;" BoQ"</f>
        <v>Percentage BoQ</v>
      </c>
      <c r="B1" s="72"/>
      <c r="C1" s="72"/>
      <c r="D1" s="72"/>
      <c r="E1" s="72"/>
      <c r="F1" s="72"/>
      <c r="G1" s="72"/>
      <c r="H1" s="72"/>
      <c r="I1" s="72"/>
      <c r="J1" s="72"/>
      <c r="K1" s="72"/>
      <c r="L1" s="72"/>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3" t="s">
        <v>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4"/>
      <c r="IF4" s="4"/>
      <c r="IG4" s="4"/>
      <c r="IH4" s="4"/>
      <c r="II4" s="4"/>
    </row>
    <row r="5" spans="1:243" s="3" customFormat="1" ht="30.75"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4"/>
      <c r="IF5" s="4"/>
      <c r="IG5" s="4"/>
      <c r="IH5" s="4"/>
      <c r="II5" s="4"/>
    </row>
    <row r="6" spans="1:243" s="3" customFormat="1" ht="30.75"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4"/>
      <c r="IF6" s="4"/>
      <c r="IG6" s="4"/>
      <c r="IH6" s="4"/>
      <c r="II6" s="4"/>
    </row>
    <row r="7" spans="1:243" s="3"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4"/>
      <c r="IF7" s="4"/>
      <c r="IG7" s="4"/>
      <c r="IH7" s="4"/>
      <c r="II7" s="4"/>
    </row>
    <row r="8" spans="1:243" s="5" customFormat="1" ht="58.5" customHeight="1">
      <c r="A8" s="23" t="s">
        <v>42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
      <c r="IF8" s="6"/>
      <c r="IG8" s="6"/>
      <c r="IH8" s="6"/>
      <c r="II8" s="6"/>
    </row>
    <row r="9" spans="1:243" s="7" customFormat="1" ht="61.5" customHeight="1">
      <c r="A9" s="69" t="s">
        <v>44</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4" t="s">
        <v>0</v>
      </c>
      <c r="B11" s="24" t="s">
        <v>11</v>
      </c>
      <c r="C11" s="24" t="s">
        <v>1</v>
      </c>
      <c r="D11" s="24" t="s">
        <v>12</v>
      </c>
      <c r="E11" s="24" t="s">
        <v>13</v>
      </c>
      <c r="F11" s="24" t="s">
        <v>48</v>
      </c>
      <c r="G11" s="24"/>
      <c r="H11" s="24"/>
      <c r="I11" s="24" t="s">
        <v>14</v>
      </c>
      <c r="J11" s="24" t="s">
        <v>15</v>
      </c>
      <c r="K11" s="24" t="s">
        <v>16</v>
      </c>
      <c r="L11" s="24" t="s">
        <v>17</v>
      </c>
      <c r="M11" s="25" t="s">
        <v>49</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50</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63" customHeight="1">
      <c r="A13" s="28">
        <v>1</v>
      </c>
      <c r="B13" s="52" t="s">
        <v>54</v>
      </c>
      <c r="C13" s="29" t="s">
        <v>30</v>
      </c>
      <c r="D13" s="54">
        <v>1</v>
      </c>
      <c r="E13" s="53" t="s">
        <v>52</v>
      </c>
      <c r="F13" s="55">
        <v>7200000</v>
      </c>
      <c r="G13" s="56"/>
      <c r="H13" s="56"/>
      <c r="I13" s="57" t="s">
        <v>28</v>
      </c>
      <c r="J13" s="58">
        <f>IF(I13="Less(-)",-1,1)</f>
        <v>1</v>
      </c>
      <c r="K13" s="59" t="s">
        <v>36</v>
      </c>
      <c r="L13" s="59" t="s">
        <v>6</v>
      </c>
      <c r="M13" s="60"/>
      <c r="N13" s="56"/>
      <c r="O13" s="56"/>
      <c r="P13" s="61"/>
      <c r="Q13" s="56"/>
      <c r="R13" s="56"/>
      <c r="S13" s="61"/>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total_amount_ba($B$2,$D$2,D13,F13,J13,K13,M13)</f>
        <v>7200000</v>
      </c>
      <c r="BB13" s="64">
        <f>BA13+SUM(N13:AZ13)</f>
        <v>7200000</v>
      </c>
      <c r="BC13" s="65" t="str">
        <f>SpellNumber(L13,BB13)</f>
        <v>INR  Seventy Two Lakh    Only</v>
      </c>
      <c r="IE13" s="12">
        <v>3</v>
      </c>
      <c r="IF13" s="12" t="s">
        <v>31</v>
      </c>
      <c r="IG13" s="12" t="s">
        <v>32</v>
      </c>
      <c r="IH13" s="12">
        <v>10</v>
      </c>
      <c r="II13" s="12" t="s">
        <v>27</v>
      </c>
    </row>
    <row r="14" spans="1:243" s="11" customFormat="1" ht="34.5" customHeight="1">
      <c r="A14" s="31" t="s">
        <v>34</v>
      </c>
      <c r="B14" s="32"/>
      <c r="C14" s="33"/>
      <c r="D14" s="34"/>
      <c r="E14" s="34"/>
      <c r="F14" s="34"/>
      <c r="G14" s="34"/>
      <c r="H14" s="35"/>
      <c r="I14" s="35"/>
      <c r="J14" s="35"/>
      <c r="K14" s="35"/>
      <c r="L14" s="36"/>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SUM(BA13)</f>
        <v>7200000</v>
      </c>
      <c r="BB14" s="39">
        <f>SUM(BB13:BB13)</f>
        <v>7200000</v>
      </c>
      <c r="BC14" s="30" t="str">
        <f>SpellNumber($E$2,BB14)</f>
        <v>INR  Seventy Two Lakh    Only</v>
      </c>
      <c r="IE14" s="12">
        <v>4</v>
      </c>
      <c r="IF14" s="12" t="s">
        <v>29</v>
      </c>
      <c r="IG14" s="12" t="s">
        <v>33</v>
      </c>
      <c r="IH14" s="12">
        <v>10</v>
      </c>
      <c r="II14" s="12" t="s">
        <v>27</v>
      </c>
    </row>
    <row r="15" spans="1:243" s="13" customFormat="1" ht="33.75" customHeight="1">
      <c r="A15" s="32" t="s">
        <v>38</v>
      </c>
      <c r="B15" s="40"/>
      <c r="C15" s="41"/>
      <c r="D15" s="42"/>
      <c r="E15" s="43" t="s">
        <v>41</v>
      </c>
      <c r="F15" s="44"/>
      <c r="G15" s="45"/>
      <c r="H15" s="46"/>
      <c r="I15" s="46"/>
      <c r="J15" s="46"/>
      <c r="K15" s="42"/>
      <c r="L15" s="47"/>
      <c r="M15" s="48"/>
      <c r="N15" s="49"/>
      <c r="O15" s="37"/>
      <c r="P15" s="37"/>
      <c r="Q15" s="37"/>
      <c r="R15" s="37"/>
      <c r="S15" s="37"/>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IF(ISBLANK(F15),0,IF(E15="Excess (+)",ROUND(BA14+(BA14*F15),2),IF(E15="Less (-)",ROUND(BA14+(BA14*F15*(-1)),2),IF(E15="At Par",BA14,0))))</f>
        <v>0</v>
      </c>
      <c r="BB15" s="51">
        <f>ROUND(BA15,0)</f>
        <v>0</v>
      </c>
      <c r="BC15" s="30" t="str">
        <f>SpellNumber($E$2,BA15)</f>
        <v>INR Zero Only</v>
      </c>
      <c r="IE15" s="14"/>
      <c r="IF15" s="14"/>
      <c r="IG15" s="14"/>
      <c r="IH15" s="14"/>
      <c r="II15" s="14"/>
    </row>
    <row r="16" spans="1:243" s="13" customFormat="1" ht="41.25" customHeight="1">
      <c r="A16" s="31" t="s">
        <v>37</v>
      </c>
      <c r="B16" s="31"/>
      <c r="C16" s="66" t="str">
        <f>SpellNumber($E$2,BA15)</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14"/>
      <c r="IF16" s="14"/>
      <c r="IG16" s="14"/>
      <c r="IH16" s="14"/>
      <c r="II16" s="14"/>
    </row>
    <row r="17" spans="3:243" s="9" customFormat="1" ht="15">
      <c r="C17" s="15"/>
      <c r="D17" s="15"/>
      <c r="E17" s="15"/>
      <c r="F17" s="15"/>
      <c r="G17" s="15"/>
      <c r="H17" s="15"/>
      <c r="I17" s="15"/>
      <c r="J17" s="15"/>
      <c r="K17" s="15"/>
      <c r="L17" s="15"/>
      <c r="M17" s="15"/>
      <c r="O17" s="15"/>
      <c r="BA17" s="15"/>
      <c r="BC17" s="15"/>
      <c r="IE17" s="10"/>
      <c r="IF17" s="10"/>
      <c r="IG17" s="10"/>
      <c r="IH17" s="10"/>
      <c r="II17" s="10"/>
    </row>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sheetData>
  <sheetProtection password="DC16" sheet="1" selectLockedCells="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E15">
      <formula1>"Select, Excess (+), Less (-)"</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L1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2018-08-06T06:27:09Z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