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<sst xmlns="http://schemas.openxmlformats.org/spreadsheetml/2006/main" count="346" uniqueCount="86">
  <si>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</si>
  <si>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</si>
  <si>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</si>
  <si>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</si>
  <si>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</si>
  <si>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</si>
  <si>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</si>
  <si>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</si>
  <si>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</si>
  <si>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</si>
  <si>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</si>
  <si>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</si>
  <si>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</si>
  <si>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</si>
  <si>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</si>
  <si>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</si>
  <si>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</si>
  <si>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</si>
  <si>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</si>
  <si>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</si>
  <si>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</si>
  <si>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</si>
  <si>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</si>
  <si>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</si>
  <si>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</si>
  <si>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</si>
  <si>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</si>
  <si>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</si>
  <si>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</si>
  <si>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</si>
  <si>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</si>
  <si>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</si>
  <si>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</si>
  <si>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</si>
  <si>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Percentage</t>
  </si>
  <si>
    <t>Full Conversion</t>
  </si>
  <si>
    <t>Quoted Rate in Figures</t>
  </si>
  <si>
    <t>IOCL</t>
  </si>
  <si>
    <t>Select, At Par, Excess (+), Less (-)</t>
  </si>
  <si>
    <t>Select</t>
  </si>
  <si>
    <t>Name of the Bidder/ Bidding Firm / Company :</t>
  </si>
  <si>
    <t>Tender Inviting Authority:  IWD, IIT(BHU), Varanasi</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</si>
  <si>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</si>
  <si>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</si>
  <si>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</si>
  <si>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</si>
  <si>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</si>
  <si>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</si>
  <si>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</si>
  <si>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 Taxes
in
</t>
    </r>
    <r>
      <rPr>
        <b/>
        <sz val="9"/>
        <color indexed="10"/>
        <rFont val="Arial"/>
        <family val="2"/>
      </rPr>
      <t>Rs.      P</t>
    </r>
  </si>
  <si>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t>
  </si>
  <si>
    <r>
      <t xml:space="preserve">All kinds of soil. </t>
    </r>
    <r>
      <rPr>
        <b/>
        <sz val="11"/>
        <rFont val="Bookman Old Style"/>
        <family val="1"/>
      </rPr>
      <t>(2.8.1)</t>
    </r>
  </si>
  <si>
    <t>Name of Work:  Construction of seating platform with G.I. Profile sheet shad, Making of Platform and construction of cemented paver blocks flooring at Limbdi Crossing, IIT(BHU), Varanasi</t>
  </si>
  <si>
    <t xml:space="preserve">Providing and laying in position cement concrete of specified grade excluding the cost of centering and shuttering - All work upto plinth level </t>
  </si>
  <si>
    <r>
      <t xml:space="preserve">1:4:8 (1 Cement : 4 coarse sand : 8 graded stone  aggregate 40 mm nominal size)  </t>
    </r>
    <r>
      <rPr>
        <b/>
        <sz val="11"/>
        <rFont val="Bookman Old Style"/>
        <family val="1"/>
      </rPr>
      <t>(4.1.8)</t>
    </r>
  </si>
  <si>
    <r>
      <t xml:space="preserve">Preparation and consolidation of sub grade with power road roller of 8 to 12 tonne capacity after excavating earth to an average of 22.5cm. Depth, dressing to camber and consolidating with road roller including making good the undulations etc. and re-rolling the sub grade and disposal of surplus earth lead upto 50 metres. </t>
    </r>
    <r>
      <rPr>
        <b/>
        <sz val="11"/>
        <rFont val="Bookman Old Style"/>
        <family val="1"/>
      </rPr>
      <t>(16.1)</t>
    </r>
  </si>
  <si>
    <t>Construction of granular sub-base by providing close graded Material conforming to specifications, mixing in a chanical mix plant at OMC,carriage of mixed material by tippers to work site, for all leads &amp; lifts,spreading in uniform layers of specified thickness with motor grader on prepared surface and compacting with vibratory power roller to achieve the desired density, complete as per specifications and rections of Engineer in- Charge.</t>
  </si>
  <si>
    <r>
      <t xml:space="preserve">With material conforming to Grade-II (size range 53 mm to 0.075 mm ) having CBR Value-25 </t>
    </r>
    <r>
      <rPr>
        <b/>
        <sz val="11"/>
        <rFont val="Bookman Old Style"/>
        <family val="1"/>
      </rPr>
      <t>(16.78.2)</t>
    </r>
  </si>
  <si>
    <t>Brick work with common burnt clay F.P.S. (non modular) bricks of class designation 7.5 in  foundation and plinth in :</t>
  </si>
  <si>
    <r>
      <t>Cement mortar 1:6 (1 cement : 6 coarse sand)</t>
    </r>
    <r>
      <rPr>
        <b/>
        <sz val="11"/>
        <rFont val="Bookman Old Style"/>
        <family val="1"/>
      </rPr>
      <t>(6.1.2)</t>
    </r>
  </si>
  <si>
    <r>
      <t xml:space="preserve">Filling available excavated earth (excluding rock) in trenches, plinth, sides of foundations etc. in layers not exceeding 20cm in depth: consolidating each deposited layer by ramming and watering , lead up to 50m and lift up to 1.5m. </t>
    </r>
    <r>
      <rPr>
        <b/>
        <sz val="11"/>
        <rFont val="Bookman Old Style"/>
        <family val="1"/>
      </rPr>
      <t>(2.25)</t>
    </r>
  </si>
  <si>
    <t>Surface dressing of the ground including removing vegetation and in-equalities not exceeding 15 cm deep  and disposal of rubbish, lead upto  50 m and lift  upto  1.5m :</t>
  </si>
  <si>
    <r>
      <t>All kinds of soil.</t>
    </r>
    <r>
      <rPr>
        <b/>
        <sz val="11"/>
        <rFont val="Bookman Old Style"/>
        <family val="1"/>
      </rPr>
      <t xml:space="preserve"> (2.28.1)</t>
    </r>
  </si>
  <si>
    <t>Providing and laying factory made chamfered edge Cement Concrete paver blocks In foot path, park &amp; lawns driveway or light &amp; traffic parking etc. of required strength, thickness &amp; size/ shape, made by table vibratory method using PU mould, laid in required colour &amp; pattern over 50mm thick compacted bed of course sand, compacting and proper embedding/laying of inter locking paver blocks into the sand bedding layer through vibratory compaction by using plate vibrator, filling the joints with sand and cutting of paver blocks as per required size and pattern, finishing and sweeping extra sand, all complete as per manufacturer's specifications &amp; direction of Engineerin- Charge.</t>
  </si>
  <si>
    <r>
      <t xml:space="preserve">60mm thick Cement concrete paver block of M-35 grade with approved colour, design &amp; pattern. </t>
    </r>
    <r>
      <rPr>
        <b/>
        <sz val="11"/>
        <rFont val="Bookman Old Style"/>
        <family val="1"/>
      </rPr>
      <t xml:space="preserve"> (16.91.1)          </t>
    </r>
    <r>
      <rPr>
        <sz val="11"/>
        <rFont val="Bookman Old Style"/>
        <family val="1"/>
      </rPr>
      <t xml:space="preserve">                        </t>
    </r>
  </si>
  <si>
    <t xml:space="preserve">12 mm cement plaster of mix : </t>
  </si>
  <si>
    <r>
      <t xml:space="preserve">1:6 (1 cement : 6 coarse sand)  </t>
    </r>
    <r>
      <rPr>
        <b/>
        <sz val="11"/>
        <rFont val="Bookman Old Style"/>
        <family val="1"/>
      </rPr>
      <t xml:space="preserve"> (13.4.2)          </t>
    </r>
    <r>
      <rPr>
        <sz val="11"/>
        <rFont val="Bookman Old Style"/>
        <family val="1"/>
      </rPr>
      <t xml:space="preserve">                        </t>
    </r>
  </si>
  <si>
    <r>
      <t>Providing, hoisting and fixing upto floor five level precast reinforced cement concrete in shelves including setting in cement mortar 1:3 (1 Cement : 3 coarse sand), cost of required centering, shuttering and finishing with neat cement punning on exposed surfaces but excluding the cost of reinforcement with 1:2:4(1 cement :2 coarse sand :4 graded stone aggregate 12.5 mm nominal size.)</t>
    </r>
    <r>
      <rPr>
        <b/>
        <sz val="11"/>
        <rFont val="Bookman Old Style"/>
        <family val="1"/>
      </rPr>
      <t>(5.16)</t>
    </r>
  </si>
  <si>
    <r>
      <t xml:space="preserve">62 mm thick cement concrete flooring with "Hardcrete" concrete hardener topping under layer 50 mm thick cement concrete 1:2:4 (1 cement : 2 coarse sand : 4 graded stone agrregate 20mm nominal size) and top layer 12mm thick Hardcrete cement hardener consisting of mix 1:2 (1 cement hardener mix : 2 stone aggregate 6mm nominal size) by volume with which Hardcrete hardening compound  of Snowcem India Ltd. or equivalent is mixed @ 2 litre Hardcrete per 50kg of cement including cement slurry, but excluding the cost of nosing of steps etc. complete. </t>
    </r>
    <r>
      <rPr>
        <b/>
        <sz val="11"/>
        <rFont val="Bookman Old Style"/>
        <family val="1"/>
      </rPr>
      <t>(11.5)</t>
    </r>
  </si>
  <si>
    <t xml:space="preserve">Steel work in built up tubular (round, square or rectangular hollow tubes etc.) trusses etc., including cutting, hoisting, fixing in position and applying a priming coat of approved steel primer, including welding and bolted with special shaped washers etc. complete. </t>
  </si>
  <si>
    <r>
      <t xml:space="preserve">Hot finished welded type tubes  </t>
    </r>
    <r>
      <rPr>
        <b/>
        <sz val="11"/>
        <rFont val="Bookman Old Style"/>
        <family val="1"/>
      </rPr>
      <t>(10.16.1)</t>
    </r>
  </si>
  <si>
    <t xml:space="preserve">Painting with synthetic enamel paint of approved brand and manufacture to  give an even shade : </t>
  </si>
  <si>
    <r>
      <t xml:space="preserve">Two or more coats on new work     </t>
    </r>
    <r>
      <rPr>
        <b/>
        <sz val="11"/>
        <rFont val="Bookman Old Style"/>
        <family val="1"/>
      </rPr>
      <t xml:space="preserve">(13.61.1)   </t>
    </r>
    <r>
      <rPr>
        <sz val="11"/>
        <rFont val="Bookman Old Style"/>
        <family val="1"/>
      </rPr>
      <t xml:space="preserve">                      </t>
    </r>
  </si>
  <si>
    <r>
      <t>Providing and fixing precoated galvanized iron profile sheets (size, shape and pitch of corrugation as approved by Engineer-in-charge ) 0.50 mm (+0.05% ) total coated thickness  with  Zinc coating 120 grams per sqm as per IS:277 in 240 mpa steel grade, 5-7 microns epoxy primer on both side of the sheet and polyster top coat 15-18 microns. Sheet should have protective guard film of 25 microns minimum to avoid scratches duing transporation and should be supplied in single length upto 12 metre or as desired by Engineer-in-charge. The sheet shall be fixing using self drilling / self tapping screws of size (5.5 x 55mm) with EPDM seal, complete upto any pitch in horizontal/vertical or curved surfaces, excluding the cost of purlins, rafters and trusses and including cutting to size and shape wherever required.</t>
    </r>
    <r>
      <rPr>
        <b/>
        <sz val="11"/>
        <rFont val="Bookman Old Style"/>
        <family val="1"/>
      </rPr>
      <t xml:space="preserve"> (12.50)</t>
    </r>
  </si>
  <si>
    <t>Providing and fxing precoated galvanized steel sheet roofing accessories 0.50 mm +/- 5 % total coated thickness (TCT) thick Zinc coating 120gsm as per IS: 277 in 240mpa steel grade, 5-7 microns epoxy primer on both side of the sheet and polyster top coat 15-18 microns using self drilling / self taping screws or with polymer coated J or L hooks, bolts and nuts and or G.I. seam bolts and nuts , G.I. plain and bitumen washers complete:</t>
  </si>
  <si>
    <r>
      <t xml:space="preserve">Ridges plain (500-600mm) </t>
    </r>
    <r>
      <rPr>
        <b/>
        <sz val="11"/>
        <rFont val="Bookman Old Style"/>
        <family val="1"/>
      </rPr>
      <t xml:space="preserve"> (12.51.1)</t>
    </r>
  </si>
  <si>
    <t>Kota stone slab flooring over 20 mm (average) thick base laid over and jointed with grey cement slurry mixed with pigment to match the shade of the slab, including rubbing and polishing complete with base of cement mortar 1 : 4 (1 cement : 4 coarse sand) :</t>
  </si>
  <si>
    <r>
      <t>25 mm thick (</t>
    </r>
    <r>
      <rPr>
        <b/>
        <sz val="11"/>
        <rFont val="Bookman Old Style"/>
        <family val="1"/>
      </rPr>
      <t xml:space="preserve">11.26.1)   </t>
    </r>
    <r>
      <rPr>
        <sz val="11"/>
        <rFont val="Bookman Old Style"/>
        <family val="1"/>
      </rPr>
      <t xml:space="preserve">                                  </t>
    </r>
  </si>
  <si>
    <t xml:space="preserve">Finishing walls with Acrylic Smooth exterior paint of required shade </t>
  </si>
  <si>
    <r>
      <t>Two or more coats on new work. (</t>
    </r>
    <r>
      <rPr>
        <b/>
        <sz val="11"/>
        <rFont val="Bookman Old Style"/>
        <family val="1"/>
      </rPr>
      <t xml:space="preserve">13.46.1)   </t>
    </r>
    <r>
      <rPr>
        <sz val="11"/>
        <rFont val="Bookman Old Style"/>
        <family val="1"/>
      </rPr>
      <t xml:space="preserve">                                  </t>
    </r>
  </si>
  <si>
    <r>
      <t>Carrage  of  Malba.</t>
    </r>
    <r>
      <rPr>
        <b/>
        <sz val="11"/>
        <rFont val="Bookman Old Style"/>
        <family val="1"/>
      </rPr>
      <t>(Approved Rate)</t>
    </r>
  </si>
  <si>
    <t>cum</t>
  </si>
  <si>
    <t>Trip</t>
  </si>
  <si>
    <t>mtr</t>
  </si>
  <si>
    <t xml:space="preserve"> Quoted Rate in Words</t>
  </si>
  <si>
    <t>Contract No:  IIT(BHU)/IWD/CT/35/2018-19/1124 dated 31.07.2018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</si>
</sst>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6">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0"/>
      <name val="Times New Roman"/>
      <family val="1"/>
    </font>
    <font>
      <sz val="11"/>
      <name val="Bookman Old Style"/>
      <family val="1"/>
    </font>
    <font>
      <b/>
      <sz val="11"/>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31"/>
      <name val="Arial"/>
      <family val="2"/>
    </font>
    <font>
      <b/>
      <sz val="9"/>
      <color indexed="18"/>
      <name val="Arial"/>
      <family val="2"/>
    </font>
    <font>
      <i/>
      <sz val="9"/>
      <color indexed="8"/>
      <name val="Calibri"/>
      <family val="2"/>
    </font>
    <font>
      <b/>
      <u val="single"/>
      <sz val="9"/>
      <color indexed="10"/>
      <name val="Arial"/>
      <family val="2"/>
    </font>
    <font>
      <b/>
      <u val="single"/>
      <sz val="9"/>
      <color indexed="23"/>
      <name val="Arial"/>
      <family val="2"/>
    </font>
    <font>
      <b/>
      <sz val="9"/>
      <color indexed="16"/>
      <name val="Arial"/>
      <family val="2"/>
    </font>
    <font>
      <b/>
      <sz val="9"/>
      <color indexed="5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theme="4" tint="0.7999799847602844"/>
      <name val="Arial"/>
      <family val="2"/>
    </font>
    <font>
      <b/>
      <sz val="9"/>
      <color rgb="FF000066"/>
      <name val="Arial"/>
      <family val="2"/>
    </font>
    <font>
      <i/>
      <sz val="9"/>
      <color theme="1"/>
      <name val="Calibri"/>
      <family val="2"/>
    </font>
    <font>
      <b/>
      <sz val="9"/>
      <color rgb="FF800000"/>
      <name val="Arial"/>
      <family val="2"/>
    </font>
    <font>
      <b/>
      <sz val="9"/>
      <color theme="6" tint="-0.4999699890613556"/>
      <name val="Arial"/>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Font="1" applyAlignment="1">
      <alignment/>
    </xf>
    <xf numFmtId="0" fontId="2" fillId="0" borderId="0" xfId="57" applyNumberFormat="1" applyFont="1" applyFill="1" applyBorder="1" applyAlignment="1">
      <alignment vertical="center"/>
      <protection/>
    </xf>
    <xf numFmtId="0" fontId="63"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0" xfId="57" applyNumberFormat="1" applyFont="1" applyFill="1">
      <alignment/>
      <protection/>
    </xf>
    <xf numFmtId="0" fontId="63" fillId="0" borderId="0" xfId="57" applyNumberFormat="1" applyFont="1" applyFill="1">
      <alignment/>
      <protection/>
    </xf>
    <xf numFmtId="0" fontId="2"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67"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7" applyNumberFormat="1" applyFont="1" applyFill="1" applyBorder="1" applyAlignment="1">
      <alignment horizontal="center" vertical="top" wrapText="1"/>
      <protection/>
    </xf>
    <xf numFmtId="0" fontId="12" fillId="0" borderId="11" xfId="57" applyNumberFormat="1" applyFont="1" applyFill="1" applyBorder="1" applyAlignment="1">
      <alignment horizontal="center" vertical="top" wrapText="1"/>
      <protection/>
    </xf>
    <xf numFmtId="0" fontId="11" fillId="0" borderId="11" xfId="59" applyNumberFormat="1" applyFont="1" applyFill="1" applyBorder="1" applyAlignment="1">
      <alignment vertical="top" wrapText="1"/>
      <protection/>
    </xf>
    <xf numFmtId="0" fontId="12" fillId="0" borderId="11" xfId="59" applyNumberFormat="1" applyFont="1" applyFill="1" applyBorder="1" applyAlignment="1">
      <alignment horizontal="left" vertical="top"/>
      <protection/>
    </xf>
    <xf numFmtId="0" fontId="12" fillId="0" borderId="11" xfId="57" applyNumberFormat="1" applyFont="1" applyFill="1" applyBorder="1" applyAlignment="1" applyProtection="1">
      <alignment horizontal="right" vertical="top" wrapText="1"/>
      <protection/>
    </xf>
    <xf numFmtId="0" fontId="12" fillId="0" borderId="11" xfId="57" applyNumberFormat="1" applyFont="1" applyFill="1" applyBorder="1" applyAlignment="1" applyProtection="1">
      <alignment horizontal="right" vertical="top" wrapText="1"/>
      <protection locked="0"/>
    </xf>
    <xf numFmtId="2" fontId="16" fillId="0" borderId="11" xfId="0" applyNumberFormat="1" applyFont="1" applyBorder="1" applyAlignment="1">
      <alignment horizontal="right" vertical="top" wrapText="1"/>
    </xf>
    <xf numFmtId="0" fontId="12" fillId="33" borderId="11" xfId="57" applyNumberFormat="1" applyFont="1" applyFill="1" applyBorder="1" applyAlignment="1" applyProtection="1">
      <alignment horizontal="right" vertical="top" wrapText="1"/>
      <protection locked="0"/>
    </xf>
    <xf numFmtId="2" fontId="12" fillId="0" borderId="11" xfId="59" applyNumberFormat="1" applyFont="1" applyFill="1" applyBorder="1" applyAlignment="1">
      <alignment horizontal="right" vertical="top" wrapText="1"/>
      <protection/>
    </xf>
    <xf numFmtId="2" fontId="12" fillId="0" borderId="11" xfId="58" applyNumberFormat="1" applyFont="1" applyFill="1" applyBorder="1" applyAlignment="1">
      <alignment horizontal="right" vertical="top" wrapText="1"/>
      <protection/>
    </xf>
    <xf numFmtId="0" fontId="12" fillId="0" borderId="11" xfId="59" applyNumberFormat="1" applyFont="1" applyFill="1" applyBorder="1" applyAlignment="1">
      <alignment horizontal="left" vertical="top" wrapText="1"/>
      <protection/>
    </xf>
    <xf numFmtId="0" fontId="68" fillId="0" borderId="11" xfId="57" applyNumberFormat="1" applyFont="1" applyFill="1" applyBorder="1" applyAlignment="1" applyProtection="1">
      <alignment vertical="top" wrapText="1"/>
      <protection/>
    </xf>
    <xf numFmtId="2" fontId="15" fillId="0" borderId="11" xfId="59" applyNumberFormat="1" applyFont="1" applyFill="1" applyBorder="1" applyAlignment="1">
      <alignment horizontal="right" vertical="top" wrapText="1"/>
      <protection/>
    </xf>
    <xf numFmtId="0" fontId="16" fillId="0" borderId="11" xfId="0" applyFont="1" applyBorder="1" applyAlignment="1">
      <alignment horizontal="right" vertical="top" wrapText="1"/>
    </xf>
    <xf numFmtId="0" fontId="11" fillId="0" borderId="11" xfId="59" applyNumberFormat="1" applyFont="1" applyFill="1" applyBorder="1" applyAlignment="1">
      <alignment horizontal="right" vertical="top" wrapText="1"/>
      <protection/>
    </xf>
    <xf numFmtId="0" fontId="11" fillId="0" borderId="11" xfId="57" applyNumberFormat="1" applyFont="1" applyFill="1" applyBorder="1" applyAlignment="1">
      <alignment horizontal="right" vertical="top" wrapText="1"/>
      <protection/>
    </xf>
    <xf numFmtId="0" fontId="15" fillId="0" borderId="11" xfId="59" applyNumberFormat="1" applyFont="1" applyFill="1" applyBorder="1" applyAlignment="1">
      <alignment horizontal="right" vertical="top" wrapText="1"/>
      <protection/>
    </xf>
    <xf numFmtId="0" fontId="12" fillId="0" borderId="11" xfId="59" applyNumberFormat="1" applyFont="1" applyFill="1" applyBorder="1" applyAlignment="1">
      <alignment horizontal="center" vertical="top" wrapText="1"/>
      <protection/>
    </xf>
    <xf numFmtId="0" fontId="69" fillId="0" borderId="11" xfId="59" applyNumberFormat="1" applyFont="1" applyFill="1" applyBorder="1" applyAlignment="1">
      <alignment vertical="top" wrapText="1"/>
      <protection/>
    </xf>
    <xf numFmtId="0" fontId="11" fillId="0" borderId="0" xfId="57" applyNumberFormat="1" applyFont="1" applyFill="1" applyBorder="1" applyAlignment="1">
      <alignment horizontal="center" vertical="center"/>
      <protection/>
    </xf>
    <xf numFmtId="0" fontId="2" fillId="0" borderId="0" xfId="57" applyNumberFormat="1" applyFont="1" applyFill="1" applyAlignment="1">
      <alignment horizontal="center"/>
      <protection/>
    </xf>
    <xf numFmtId="0" fontId="70" fillId="0" borderId="0" xfId="59" applyNumberFormat="1" applyFont="1" applyFill="1" applyBorder="1" applyAlignment="1" applyProtection="1">
      <alignment horizontal="center" vertical="center"/>
      <protection/>
    </xf>
    <xf numFmtId="0" fontId="11" fillId="0" borderId="12" xfId="59" applyNumberFormat="1" applyFont="1" applyFill="1" applyBorder="1" applyAlignment="1" applyProtection="1">
      <alignment horizontal="center" vertical="top" wrapText="1"/>
      <protection/>
    </xf>
    <xf numFmtId="0" fontId="11" fillId="0" borderId="11" xfId="57" applyNumberFormat="1" applyFont="1" applyFill="1" applyBorder="1" applyAlignment="1">
      <alignment horizontal="center" vertical="top" wrapText="1"/>
      <protection/>
    </xf>
    <xf numFmtId="0" fontId="11" fillId="0" borderId="11" xfId="59" applyNumberFormat="1" applyFont="1" applyFill="1" applyBorder="1" applyAlignment="1">
      <alignment horizontal="center" vertical="top" wrapText="1"/>
      <protection/>
    </xf>
    <xf numFmtId="0" fontId="11" fillId="0" borderId="11" xfId="59" applyNumberFormat="1" applyFont="1" applyFill="1" applyBorder="1" applyAlignment="1">
      <alignment horizontal="center" vertical="top"/>
      <protection/>
    </xf>
    <xf numFmtId="0" fontId="0" fillId="0" borderId="0" xfId="57" applyNumberFormat="1" applyFont="1" applyFill="1" applyAlignment="1">
      <alignment horizontal="center"/>
      <protection/>
    </xf>
    <xf numFmtId="0" fontId="17" fillId="0" borderId="11" xfId="0" applyFont="1" applyBorder="1" applyAlignment="1">
      <alignment horizontal="center" vertical="top" wrapText="1"/>
    </xf>
    <xf numFmtId="0" fontId="17" fillId="0" borderId="11" xfId="0" applyFont="1" applyBorder="1" applyAlignment="1">
      <alignment horizontal="justify" vertical="top" wrapText="1" shrinkToFit="1"/>
    </xf>
    <xf numFmtId="0" fontId="17" fillId="0" borderId="11" xfId="0" applyFont="1" applyBorder="1" applyAlignment="1">
      <alignment horizontal="justify" vertical="top" wrapText="1"/>
    </xf>
    <xf numFmtId="2" fontId="17" fillId="0" borderId="11" xfId="0" applyNumberFormat="1" applyFont="1" applyBorder="1" applyAlignment="1">
      <alignment horizontal="right" vertical="top" wrapText="1"/>
    </xf>
    <xf numFmtId="0" fontId="15" fillId="0" borderId="11" xfId="59" applyNumberFormat="1" applyFont="1" applyFill="1" applyBorder="1" applyAlignment="1" applyProtection="1">
      <alignment horizontal="right" vertical="top" wrapText="1"/>
      <protection locked="0"/>
    </xf>
    <xf numFmtId="0" fontId="71" fillId="33" borderId="11" xfId="59" applyNumberFormat="1" applyFont="1" applyFill="1" applyBorder="1" applyAlignment="1" applyProtection="1">
      <alignment horizontal="right" vertical="top" wrapText="1"/>
      <protection locked="0"/>
    </xf>
    <xf numFmtId="10" fontId="71" fillId="33" borderId="11" xfId="64" applyNumberFormat="1" applyFont="1" applyFill="1" applyBorder="1" applyAlignment="1" applyProtection="1">
      <alignment horizontal="right" vertical="top" wrapText="1"/>
      <protection locked="0"/>
    </xf>
    <xf numFmtId="0" fontId="68" fillId="0" borderId="11" xfId="59" applyNumberFormat="1" applyFont="1" applyFill="1" applyBorder="1" applyAlignment="1">
      <alignment horizontal="right" vertical="top" wrapText="1"/>
      <protection/>
    </xf>
    <xf numFmtId="0" fontId="11" fillId="0" borderId="11" xfId="57" applyNumberFormat="1" applyFont="1" applyFill="1" applyBorder="1" applyAlignment="1" applyProtection="1">
      <alignment horizontal="right" vertical="top" wrapText="1"/>
      <protection/>
    </xf>
    <xf numFmtId="0" fontId="15" fillId="0" borderId="11" xfId="64" applyNumberFormat="1" applyFont="1" applyFill="1" applyBorder="1" applyAlignment="1" applyProtection="1">
      <alignment horizontal="right" vertical="top" wrapText="1"/>
      <protection locked="0"/>
    </xf>
    <xf numFmtId="0" fontId="15" fillId="0" borderId="11" xfId="59" applyNumberFormat="1" applyFont="1" applyFill="1" applyBorder="1" applyAlignment="1" applyProtection="1">
      <alignment horizontal="right" vertical="top" wrapText="1"/>
      <protection/>
    </xf>
    <xf numFmtId="2" fontId="72" fillId="0" borderId="11" xfId="59" applyNumberFormat="1" applyFont="1" applyFill="1" applyBorder="1" applyAlignment="1">
      <alignment horizontal="right" vertical="top" wrapText="1"/>
      <protection/>
    </xf>
    <xf numFmtId="0" fontId="17" fillId="0" borderId="11" xfId="0" applyFont="1" applyBorder="1" applyAlignment="1">
      <alignment horizontal="right" vertical="top" wrapText="1"/>
    </xf>
    <xf numFmtId="0" fontId="11" fillId="0" borderId="0" xfId="57" applyNumberFormat="1" applyFont="1" applyFill="1" applyBorder="1" applyAlignment="1">
      <alignment horizontal="left" vertical="center"/>
      <protection/>
    </xf>
    <xf numFmtId="0" fontId="12" fillId="0" borderId="10" xfId="57" applyNumberFormat="1" applyFont="1" applyFill="1" applyBorder="1" applyAlignment="1">
      <alignment horizontal="left" vertical="top" wrapText="1"/>
      <protection/>
    </xf>
    <xf numFmtId="0" fontId="69" fillId="0" borderId="11" xfId="59" applyNumberFormat="1" applyFont="1" applyFill="1" applyBorder="1" applyAlignment="1">
      <alignment horizontal="left" vertical="top" wrapText="1"/>
      <protection/>
    </xf>
    <xf numFmtId="0" fontId="12" fillId="0" borderId="11" xfId="57" applyNumberFormat="1" applyFont="1" applyFill="1" applyBorder="1" applyAlignment="1">
      <alignment horizontal="left" vertical="top" wrapText="1"/>
      <protection/>
    </xf>
    <xf numFmtId="0" fontId="11" fillId="0" borderId="11" xfId="59" applyNumberFormat="1" applyFont="1" applyFill="1" applyBorder="1" applyAlignment="1">
      <alignment horizontal="left" vertical="top" wrapText="1"/>
      <protection/>
    </xf>
    <xf numFmtId="0" fontId="0" fillId="0" borderId="0" xfId="57" applyNumberFormat="1" applyFill="1" applyAlignment="1">
      <alignment horizontal="left"/>
      <protection/>
    </xf>
    <xf numFmtId="0" fontId="15" fillId="0" borderId="11" xfId="59"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3"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4" fillId="0" borderId="15" xfId="57" applyNumberFormat="1" applyFont="1" applyFill="1" applyBorder="1" applyAlignment="1" applyProtection="1">
      <alignment horizontal="center" wrapText="1"/>
      <protection locked="0"/>
    </xf>
    <xf numFmtId="0" fontId="12" fillId="33" borderId="12"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1990725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6"/>
  <sheetViews>
    <sheetView showGridLines="0" zoomScalePageLayoutView="0" workbookViewId="0" topLeftCell="A1">
      <selection activeCell="B8" sqref="B8:BC8"/>
    </sheetView>
  </sheetViews>
  <sheetFormatPr defaultColWidth="9.140625" defaultRowHeight="15"/>
  <cols>
    <col min="1" max="1" width="17.421875" style="49" customWidth="1"/>
    <col min="2" max="2" width="73.7109375" style="15" customWidth="1"/>
    <col min="3" max="3" width="23.421875" style="15" hidden="1" customWidth="1"/>
    <col min="4" max="4" width="11.421875" style="15" customWidth="1"/>
    <col min="5" max="5" width="8.57421875" style="15" customWidth="1"/>
    <col min="6" max="6" width="11.0039062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1.8515625" style="15" customWidth="1"/>
    <col min="54" max="54" width="18.8515625" style="15" hidden="1" customWidth="1"/>
    <col min="55" max="55" width="51.421875" style="68" customWidth="1"/>
    <col min="56" max="238" width="9.140625" style="15" customWidth="1"/>
    <col min="239" max="243" width="9.140625" style="16" customWidth="1"/>
    <col min="244" max="16384" width="9.140625" style="15" customWidth="1"/>
  </cols>
  <sheetData>
    <row r="1" spans="1:243" s="1" customFormat="1" ht="27" customHeight="1">
      <c r="A1" s="73" t="str">
        <f>B2&amp;" BoQ"</f>
        <v>Percentage BoQ</v>
      </c>
      <c r="B1" s="73"/>
      <c r="C1" s="73"/>
      <c r="D1" s="73"/>
      <c r="E1" s="73"/>
      <c r="F1" s="73"/>
      <c r="G1" s="73"/>
      <c r="H1" s="73"/>
      <c r="I1" s="73"/>
      <c r="J1" s="73"/>
      <c r="K1" s="73"/>
      <c r="L1" s="73"/>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63"/>
      <c r="IE1" s="2"/>
      <c r="IF1" s="2"/>
      <c r="IG1" s="2"/>
      <c r="IH1" s="2"/>
      <c r="II1" s="2"/>
    </row>
    <row r="2" spans="1:55" s="1" customFormat="1" ht="25.5" customHeight="1" hidden="1">
      <c r="A2" s="44" t="s">
        <v>3</v>
      </c>
      <c r="B2" s="21" t="s">
        <v>34</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63"/>
    </row>
    <row r="3" spans="1:243" s="1" customFormat="1" ht="30" customHeight="1" hidden="1">
      <c r="A3" s="42" t="s">
        <v>38</v>
      </c>
      <c r="B3" s="18"/>
      <c r="C3" s="18" t="s">
        <v>37</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63"/>
      <c r="IE3" s="2"/>
      <c r="IF3" s="2"/>
      <c r="IG3" s="2"/>
      <c r="IH3" s="2"/>
      <c r="II3" s="2"/>
    </row>
    <row r="4" spans="1:243" s="3" customFormat="1" ht="30.75" customHeight="1">
      <c r="A4" s="74" t="s">
        <v>41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4"/>
      <c r="IF4" s="4"/>
      <c r="IG4" s="4"/>
      <c r="IH4" s="4"/>
      <c r="II4" s="4"/>
    </row>
    <row r="5" spans="1:243" s="3" customFormat="1" ht="30.75" customHeight="1">
      <c r="A5" s="74" t="s">
        <v>52</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4"/>
      <c r="IF5" s="4"/>
      <c r="IG5" s="4"/>
      <c r="IH5" s="4"/>
      <c r="II5" s="4"/>
    </row>
    <row r="6" spans="1:243" s="3" customFormat="1" ht="30.75" customHeight="1">
      <c r="A6" s="74" t="s">
        <v>85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4"/>
      <c r="IF6" s="4"/>
      <c r="IG6" s="4"/>
      <c r="IH6" s="4"/>
      <c r="II6" s="4"/>
    </row>
    <row r="7" spans="1:243" s="3"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4"/>
      <c r="IF7" s="4"/>
      <c r="IG7" s="4"/>
      <c r="IH7" s="4"/>
      <c r="II7" s="4"/>
    </row>
    <row r="8" spans="1:243" s="5" customFormat="1" ht="58.5" customHeight="1">
      <c r="A8" s="45" t="s">
        <v>40</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6"/>
      <c r="IF8" s="6"/>
      <c r="IG8" s="6"/>
      <c r="IH8" s="6"/>
      <c r="II8" s="6"/>
    </row>
    <row r="9" spans="1:243" s="7" customFormat="1" ht="61.5" customHeight="1">
      <c r="A9" s="70" t="s">
        <v>43</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8"/>
      <c r="IF9" s="8"/>
      <c r="IG9" s="8"/>
      <c r="IH9" s="8"/>
      <c r="II9" s="8"/>
    </row>
    <row r="10" spans="1:243" s="9" customFormat="1" ht="18.75" customHeight="1">
      <c r="A10" s="23" t="s">
        <v>44</v>
      </c>
      <c r="B10" s="23" t="s">
        <v>45</v>
      </c>
      <c r="C10" s="23" t="s">
        <v>45</v>
      </c>
      <c r="D10" s="23" t="s">
        <v>44</v>
      </c>
      <c r="E10" s="23" t="s">
        <v>45</v>
      </c>
      <c r="F10" s="23" t="s">
        <v>8</v>
      </c>
      <c r="G10" s="23" t="s">
        <v>8</v>
      </c>
      <c r="H10" s="23" t="s">
        <v>9</v>
      </c>
      <c r="I10" s="23" t="s">
        <v>45</v>
      </c>
      <c r="J10" s="23" t="s">
        <v>44</v>
      </c>
      <c r="K10" s="23" t="s">
        <v>46</v>
      </c>
      <c r="L10" s="23" t="s">
        <v>45</v>
      </c>
      <c r="M10" s="23" t="s">
        <v>44</v>
      </c>
      <c r="N10" s="23" t="s">
        <v>8</v>
      </c>
      <c r="O10" s="23" t="s">
        <v>8</v>
      </c>
      <c r="P10" s="23" t="s">
        <v>8</v>
      </c>
      <c r="Q10" s="23" t="s">
        <v>8</v>
      </c>
      <c r="R10" s="23" t="s">
        <v>9</v>
      </c>
      <c r="S10" s="23" t="s">
        <v>9</v>
      </c>
      <c r="T10" s="23" t="s">
        <v>8</v>
      </c>
      <c r="U10" s="23" t="s">
        <v>8</v>
      </c>
      <c r="V10" s="23" t="s">
        <v>8</v>
      </c>
      <c r="W10" s="23" t="s">
        <v>8</v>
      </c>
      <c r="X10" s="23" t="s">
        <v>9</v>
      </c>
      <c r="Y10" s="23" t="s">
        <v>9</v>
      </c>
      <c r="Z10" s="23" t="s">
        <v>8</v>
      </c>
      <c r="AA10" s="23" t="s">
        <v>8</v>
      </c>
      <c r="AB10" s="23" t="s">
        <v>8</v>
      </c>
      <c r="AC10" s="23" t="s">
        <v>8</v>
      </c>
      <c r="AD10" s="23" t="s">
        <v>9</v>
      </c>
      <c r="AE10" s="23" t="s">
        <v>9</v>
      </c>
      <c r="AF10" s="23" t="s">
        <v>8</v>
      </c>
      <c r="AG10" s="23" t="s">
        <v>8</v>
      </c>
      <c r="AH10" s="23" t="s">
        <v>8</v>
      </c>
      <c r="AI10" s="23" t="s">
        <v>8</v>
      </c>
      <c r="AJ10" s="23" t="s">
        <v>9</v>
      </c>
      <c r="AK10" s="23" t="s">
        <v>9</v>
      </c>
      <c r="AL10" s="23" t="s">
        <v>8</v>
      </c>
      <c r="AM10" s="23" t="s">
        <v>8</v>
      </c>
      <c r="AN10" s="23" t="s">
        <v>8</v>
      </c>
      <c r="AO10" s="23" t="s">
        <v>8</v>
      </c>
      <c r="AP10" s="23" t="s">
        <v>9</v>
      </c>
      <c r="AQ10" s="23" t="s">
        <v>9</v>
      </c>
      <c r="AR10" s="23" t="s">
        <v>8</v>
      </c>
      <c r="AS10" s="23" t="s">
        <v>8</v>
      </c>
      <c r="AT10" s="23" t="s">
        <v>44</v>
      </c>
      <c r="AU10" s="23" t="s">
        <v>44</v>
      </c>
      <c r="AV10" s="23" t="s">
        <v>9</v>
      </c>
      <c r="AW10" s="23" t="s">
        <v>9</v>
      </c>
      <c r="AX10" s="23" t="s">
        <v>44</v>
      </c>
      <c r="AY10" s="23" t="s">
        <v>44</v>
      </c>
      <c r="AZ10" s="23" t="s">
        <v>10</v>
      </c>
      <c r="BA10" s="23" t="s">
        <v>44</v>
      </c>
      <c r="BB10" s="23" t="s">
        <v>44</v>
      </c>
      <c r="BC10" s="64" t="s">
        <v>45</v>
      </c>
      <c r="IE10" s="10"/>
      <c r="IF10" s="10"/>
      <c r="IG10" s="10"/>
      <c r="IH10" s="10"/>
      <c r="II10" s="10"/>
    </row>
    <row r="11" spans="1:243" s="9" customFormat="1" ht="60" customHeight="1">
      <c r="A11" s="46" t="s">
        <v>0</v>
      </c>
      <c r="B11" s="24" t="s">
        <v>11</v>
      </c>
      <c r="C11" s="24" t="s">
        <v>1</v>
      </c>
      <c r="D11" s="24" t="s">
        <v>12</v>
      </c>
      <c r="E11" s="24" t="s">
        <v>13</v>
      </c>
      <c r="F11" s="24" t="s">
        <v>47</v>
      </c>
      <c r="G11" s="24"/>
      <c r="H11" s="24"/>
      <c r="I11" s="24" t="s">
        <v>14</v>
      </c>
      <c r="J11" s="24" t="s">
        <v>15</v>
      </c>
      <c r="K11" s="24" t="s">
        <v>16</v>
      </c>
      <c r="L11" s="24" t="s">
        <v>17</v>
      </c>
      <c r="M11" s="40" t="s">
        <v>48</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41" t="s">
        <v>49</v>
      </c>
      <c r="BB11" s="41" t="s">
        <v>25</v>
      </c>
      <c r="BC11" s="65" t="s">
        <v>26</v>
      </c>
      <c r="IE11" s="10"/>
      <c r="IF11" s="10"/>
      <c r="IG11" s="10"/>
      <c r="IH11" s="10"/>
      <c r="II11" s="10"/>
    </row>
    <row r="12" spans="1:243" s="9" customFormat="1" ht="14.25">
      <c r="A12" s="46">
        <v>1</v>
      </c>
      <c r="B12" s="24">
        <v>2</v>
      </c>
      <c r="C12" s="24">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53</v>
      </c>
      <c r="BB12" s="24">
        <v>54</v>
      </c>
      <c r="BC12" s="66">
        <v>55</v>
      </c>
      <c r="IE12" s="10"/>
      <c r="IF12" s="10"/>
      <c r="IG12" s="10"/>
      <c r="IH12" s="10"/>
      <c r="II12" s="10"/>
    </row>
    <row r="13" spans="1:243" s="11" customFormat="1" ht="96.75" customHeight="1">
      <c r="A13" s="50">
        <v>1</v>
      </c>
      <c r="B13" s="51" t="s">
        <v>50</v>
      </c>
      <c r="C13" s="51" t="s">
        <v>50</v>
      </c>
      <c r="D13" s="36"/>
      <c r="E13" s="36"/>
      <c r="F13" s="29"/>
      <c r="G13" s="28"/>
      <c r="H13" s="27"/>
      <c r="I13" s="37"/>
      <c r="J13" s="38"/>
      <c r="K13" s="28"/>
      <c r="L13" s="28"/>
      <c r="M13" s="30"/>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31"/>
      <c r="BB13" s="32"/>
      <c r="BC13" s="67"/>
      <c r="IE13" s="12">
        <v>1.01</v>
      </c>
      <c r="IF13" s="12" t="s">
        <v>30</v>
      </c>
      <c r="IG13" s="12" t="s">
        <v>27</v>
      </c>
      <c r="IH13" s="12">
        <v>123.223</v>
      </c>
      <c r="II13" s="12" t="s">
        <v>28</v>
      </c>
    </row>
    <row r="14" spans="1:243" s="11" customFormat="1" ht="24" customHeight="1">
      <c r="A14" s="50">
        <v>1.01</v>
      </c>
      <c r="B14" s="51" t="s">
        <v>51</v>
      </c>
      <c r="C14" s="51" t="s">
        <v>51</v>
      </c>
      <c r="D14" s="53">
        <v>36</v>
      </c>
      <c r="E14" s="53" t="s">
        <v>81</v>
      </c>
      <c r="F14" s="53">
        <v>166.4</v>
      </c>
      <c r="G14" s="28"/>
      <c r="H14" s="27"/>
      <c r="I14" s="37" t="s">
        <v>29</v>
      </c>
      <c r="J14" s="38">
        <f aca="true" t="shared" si="0" ref="J14:J26">IF(I14="Less(-)",-1,1)</f>
        <v>1</v>
      </c>
      <c r="K14" s="28" t="s">
        <v>35</v>
      </c>
      <c r="L14" s="28" t="s">
        <v>6</v>
      </c>
      <c r="M14" s="30"/>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31">
        <f>total_amount_ba($B$2,$D$2,D14,F14,J14,K14,M14)</f>
        <v>5990.4</v>
      </c>
      <c r="BB14" s="32">
        <f aca="true" t="shared" si="1" ref="BB14:BB24">BA14+SUM(N14:AZ14)</f>
        <v>5990.4</v>
      </c>
      <c r="BC14" s="67" t="str">
        <f>SpellNumber(L14,BB14)</f>
        <v>INR  Five Thousand Nine Hundred &amp; Ninety  and Paise Forty Only</v>
      </c>
      <c r="IE14" s="12">
        <v>1.01</v>
      </c>
      <c r="IF14" s="12" t="s">
        <v>30</v>
      </c>
      <c r="IG14" s="12" t="s">
        <v>27</v>
      </c>
      <c r="IH14" s="12">
        <v>123.223</v>
      </c>
      <c r="II14" s="12" t="s">
        <v>28</v>
      </c>
    </row>
    <row r="15" spans="1:243" s="11" customFormat="1" ht="50.25" customHeight="1">
      <c r="A15" s="50">
        <v>2</v>
      </c>
      <c r="B15" s="51" t="s">
        <v>53</v>
      </c>
      <c r="C15" s="51" t="s">
        <v>53</v>
      </c>
      <c r="D15" s="53"/>
      <c r="E15" s="53"/>
      <c r="F15" s="53"/>
      <c r="G15" s="28"/>
      <c r="H15" s="27"/>
      <c r="I15" s="37" t="s">
        <v>29</v>
      </c>
      <c r="J15" s="38">
        <f t="shared" si="0"/>
        <v>1</v>
      </c>
      <c r="K15" s="28" t="s">
        <v>35</v>
      </c>
      <c r="L15" s="28" t="s">
        <v>6</v>
      </c>
      <c r="M15" s="30"/>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31"/>
      <c r="BB15" s="32"/>
      <c r="BC15" s="67"/>
      <c r="IE15" s="12">
        <v>1.01</v>
      </c>
      <c r="IF15" s="12" t="s">
        <v>30</v>
      </c>
      <c r="IG15" s="12" t="s">
        <v>27</v>
      </c>
      <c r="IH15" s="12">
        <v>123.223</v>
      </c>
      <c r="II15" s="12" t="s">
        <v>28</v>
      </c>
    </row>
    <row r="16" spans="1:243" s="11" customFormat="1" ht="34.5" customHeight="1">
      <c r="A16" s="50">
        <v>2.01</v>
      </c>
      <c r="B16" s="51" t="s">
        <v>54</v>
      </c>
      <c r="C16" s="51" t="s">
        <v>54</v>
      </c>
      <c r="D16" s="53">
        <v>9</v>
      </c>
      <c r="E16" s="53" t="s">
        <v>81</v>
      </c>
      <c r="F16" s="53">
        <v>4478.15</v>
      </c>
      <c r="G16" s="28"/>
      <c r="H16" s="27"/>
      <c r="I16" s="37" t="s">
        <v>29</v>
      </c>
      <c r="J16" s="38">
        <f t="shared" si="0"/>
        <v>1</v>
      </c>
      <c r="K16" s="28" t="s">
        <v>35</v>
      </c>
      <c r="L16" s="28" t="s">
        <v>6</v>
      </c>
      <c r="M16" s="30"/>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31">
        <f>total_amount_ba($B$2,$D$2,D16,F16,J16,K16,M16)</f>
        <v>40303.35</v>
      </c>
      <c r="BB16" s="32">
        <f t="shared" si="1"/>
        <v>40303.35</v>
      </c>
      <c r="BC16" s="67" t="str">
        <f>SpellNumber(L16,BB16)</f>
        <v>INR  Forty Thousand Three Hundred &amp; Three  and Paise Thirty Five Only</v>
      </c>
      <c r="IE16" s="12">
        <v>1.01</v>
      </c>
      <c r="IF16" s="12" t="s">
        <v>30</v>
      </c>
      <c r="IG16" s="12" t="s">
        <v>27</v>
      </c>
      <c r="IH16" s="12">
        <v>123.223</v>
      </c>
      <c r="II16" s="12" t="s">
        <v>28</v>
      </c>
    </row>
    <row r="17" spans="1:243" s="11" customFormat="1" ht="94.5" customHeight="1">
      <c r="A17" s="50">
        <v>3</v>
      </c>
      <c r="B17" s="52" t="s">
        <v>55</v>
      </c>
      <c r="C17" s="52" t="s">
        <v>55</v>
      </c>
      <c r="D17" s="53">
        <v>480</v>
      </c>
      <c r="E17" s="53" t="s">
        <v>42</v>
      </c>
      <c r="F17" s="53">
        <v>90.1</v>
      </c>
      <c r="G17" s="28"/>
      <c r="H17" s="27"/>
      <c r="I17" s="37" t="s">
        <v>29</v>
      </c>
      <c r="J17" s="38">
        <f t="shared" si="0"/>
        <v>1</v>
      </c>
      <c r="K17" s="28" t="s">
        <v>35</v>
      </c>
      <c r="L17" s="28" t="s">
        <v>6</v>
      </c>
      <c r="M17" s="30"/>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31">
        <f>total_amount_ba($B$2,$D$2,D17,F17,J17,K17,M17)</f>
        <v>43248</v>
      </c>
      <c r="BB17" s="32">
        <f t="shared" si="1"/>
        <v>43248</v>
      </c>
      <c r="BC17" s="67" t="str">
        <f>SpellNumber(L17,BB17)</f>
        <v>INR  Forty Three Thousand Two Hundred &amp; Forty Eight  Only</v>
      </c>
      <c r="IE17" s="12">
        <v>1.01</v>
      </c>
      <c r="IF17" s="12" t="s">
        <v>30</v>
      </c>
      <c r="IG17" s="12" t="s">
        <v>27</v>
      </c>
      <c r="IH17" s="12">
        <v>123.223</v>
      </c>
      <c r="II17" s="12" t="s">
        <v>28</v>
      </c>
    </row>
    <row r="18" spans="1:243" s="11" customFormat="1" ht="113.25" customHeight="1">
      <c r="A18" s="50">
        <v>4</v>
      </c>
      <c r="B18" s="51" t="s">
        <v>56</v>
      </c>
      <c r="C18" s="51" t="s">
        <v>56</v>
      </c>
      <c r="D18" s="53"/>
      <c r="E18" s="62"/>
      <c r="F18" s="62"/>
      <c r="G18" s="28"/>
      <c r="H18" s="27"/>
      <c r="I18" s="37" t="s">
        <v>29</v>
      </c>
      <c r="J18" s="38">
        <f t="shared" si="0"/>
        <v>1</v>
      </c>
      <c r="K18" s="28" t="s">
        <v>35</v>
      </c>
      <c r="L18" s="28" t="s">
        <v>6</v>
      </c>
      <c r="M18" s="30"/>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31"/>
      <c r="BB18" s="32"/>
      <c r="BC18" s="67"/>
      <c r="IE18" s="12">
        <v>1.01</v>
      </c>
      <c r="IF18" s="12" t="s">
        <v>30</v>
      </c>
      <c r="IG18" s="12" t="s">
        <v>27</v>
      </c>
      <c r="IH18" s="12">
        <v>123.223</v>
      </c>
      <c r="II18" s="12" t="s">
        <v>28</v>
      </c>
    </row>
    <row r="19" spans="1:243" s="11" customFormat="1" ht="31.5" customHeight="1">
      <c r="A19" s="50">
        <v>4.01</v>
      </c>
      <c r="B19" s="51" t="s">
        <v>57</v>
      </c>
      <c r="C19" s="51" t="s">
        <v>57</v>
      </c>
      <c r="D19" s="53">
        <v>72</v>
      </c>
      <c r="E19" s="53" t="s">
        <v>81</v>
      </c>
      <c r="F19" s="53">
        <v>2080.15</v>
      </c>
      <c r="G19" s="28"/>
      <c r="H19" s="27"/>
      <c r="I19" s="37" t="s">
        <v>29</v>
      </c>
      <c r="J19" s="38">
        <f t="shared" si="0"/>
        <v>1</v>
      </c>
      <c r="K19" s="28" t="s">
        <v>35</v>
      </c>
      <c r="L19" s="28" t="s">
        <v>6</v>
      </c>
      <c r="M19" s="30"/>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31">
        <f>total_amount_ba($B$2,$D$2,D19,F19,J19,K19,M19)</f>
        <v>149770.8</v>
      </c>
      <c r="BB19" s="32">
        <f t="shared" si="1"/>
        <v>149770.8</v>
      </c>
      <c r="BC19" s="67" t="str">
        <f>SpellNumber(L19,BB19)</f>
        <v>INR  One Lakh Forty Nine Thousand Seven Hundred &amp; Seventy  and Paise Eighty Only</v>
      </c>
      <c r="IE19" s="12">
        <v>1.01</v>
      </c>
      <c r="IF19" s="12" t="s">
        <v>30</v>
      </c>
      <c r="IG19" s="12" t="s">
        <v>27</v>
      </c>
      <c r="IH19" s="12">
        <v>123.223</v>
      </c>
      <c r="II19" s="12" t="s">
        <v>28</v>
      </c>
    </row>
    <row r="20" spans="1:243" s="11" customFormat="1" ht="18" customHeight="1">
      <c r="A20" s="50">
        <v>5</v>
      </c>
      <c r="B20" s="51" t="s">
        <v>58</v>
      </c>
      <c r="C20" s="51" t="s">
        <v>58</v>
      </c>
      <c r="D20" s="53"/>
      <c r="E20" s="62"/>
      <c r="F20" s="62"/>
      <c r="G20" s="28"/>
      <c r="H20" s="27"/>
      <c r="I20" s="37" t="s">
        <v>29</v>
      </c>
      <c r="J20" s="38">
        <f t="shared" si="0"/>
        <v>1</v>
      </c>
      <c r="K20" s="28" t="s">
        <v>35</v>
      </c>
      <c r="L20" s="28" t="s">
        <v>6</v>
      </c>
      <c r="M20" s="30"/>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31"/>
      <c r="BB20" s="32"/>
      <c r="BC20" s="67"/>
      <c r="IE20" s="12">
        <v>1.01</v>
      </c>
      <c r="IF20" s="12" t="s">
        <v>30</v>
      </c>
      <c r="IG20" s="12" t="s">
        <v>27</v>
      </c>
      <c r="IH20" s="12">
        <v>123.223</v>
      </c>
      <c r="II20" s="12" t="s">
        <v>28</v>
      </c>
    </row>
    <row r="21" spans="1:243" s="11" customFormat="1" ht="33" customHeight="1">
      <c r="A21" s="50">
        <v>5.01</v>
      </c>
      <c r="B21" s="51" t="s">
        <v>59</v>
      </c>
      <c r="C21" s="51" t="s">
        <v>59</v>
      </c>
      <c r="D21" s="53">
        <v>23</v>
      </c>
      <c r="E21" s="53" t="s">
        <v>81</v>
      </c>
      <c r="F21" s="53">
        <v>4751.65</v>
      </c>
      <c r="G21" s="28"/>
      <c r="H21" s="27"/>
      <c r="I21" s="37" t="s">
        <v>29</v>
      </c>
      <c r="J21" s="38">
        <f t="shared" si="0"/>
        <v>1</v>
      </c>
      <c r="K21" s="28" t="s">
        <v>35</v>
      </c>
      <c r="L21" s="28" t="s">
        <v>6</v>
      </c>
      <c r="M21" s="30"/>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31">
        <f>total_amount_ba($B$2,$D$2,D21,F21,J21,K21,M21)</f>
        <v>109287.95</v>
      </c>
      <c r="BB21" s="32">
        <f t="shared" si="1"/>
        <v>109287.95</v>
      </c>
      <c r="BC21" s="67" t="str">
        <f>SpellNumber(L21,BB21)</f>
        <v>INR  One Lakh Nine Thousand Two Hundred &amp; Eighty Seven  and Paise Ninety Five Only</v>
      </c>
      <c r="IE21" s="12">
        <v>1.01</v>
      </c>
      <c r="IF21" s="12" t="s">
        <v>30</v>
      </c>
      <c r="IG21" s="12" t="s">
        <v>27</v>
      </c>
      <c r="IH21" s="12">
        <v>123.223</v>
      </c>
      <c r="II21" s="12" t="s">
        <v>28</v>
      </c>
    </row>
    <row r="22" spans="1:243" s="11" customFormat="1" ht="64.5" customHeight="1">
      <c r="A22" s="50">
        <v>6</v>
      </c>
      <c r="B22" s="51" t="s">
        <v>60</v>
      </c>
      <c r="C22" s="51" t="s">
        <v>60</v>
      </c>
      <c r="D22" s="53">
        <v>33</v>
      </c>
      <c r="E22" s="53" t="s">
        <v>81</v>
      </c>
      <c r="F22" s="53">
        <v>125.75</v>
      </c>
      <c r="G22" s="28"/>
      <c r="H22" s="27"/>
      <c r="I22" s="37" t="s">
        <v>29</v>
      </c>
      <c r="J22" s="38">
        <f t="shared" si="0"/>
        <v>1</v>
      </c>
      <c r="K22" s="28" t="s">
        <v>35</v>
      </c>
      <c r="L22" s="28" t="s">
        <v>6</v>
      </c>
      <c r="M22" s="30"/>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31">
        <f>total_amount_ba($B$2,$D$2,D22,F22,J22,K22,M22)</f>
        <v>4149.75</v>
      </c>
      <c r="BB22" s="32">
        <f t="shared" si="1"/>
        <v>4149.75</v>
      </c>
      <c r="BC22" s="67" t="str">
        <f>SpellNumber(L22,BB22)</f>
        <v>INR  Four Thousand One Hundred &amp; Forty Nine  and Paise Seventy Five Only</v>
      </c>
      <c r="IE22" s="12">
        <v>1.01</v>
      </c>
      <c r="IF22" s="12" t="s">
        <v>30</v>
      </c>
      <c r="IG22" s="12" t="s">
        <v>27</v>
      </c>
      <c r="IH22" s="12">
        <v>123.223</v>
      </c>
      <c r="II22" s="12" t="s">
        <v>28</v>
      </c>
    </row>
    <row r="23" spans="1:243" s="11" customFormat="1" ht="51" customHeight="1">
      <c r="A23" s="50">
        <v>7</v>
      </c>
      <c r="B23" s="51" t="s">
        <v>61</v>
      </c>
      <c r="C23" s="51" t="s">
        <v>61</v>
      </c>
      <c r="D23" s="53"/>
      <c r="E23" s="62"/>
      <c r="F23" s="62"/>
      <c r="G23" s="28"/>
      <c r="H23" s="27"/>
      <c r="I23" s="37" t="s">
        <v>29</v>
      </c>
      <c r="J23" s="38">
        <f t="shared" si="0"/>
        <v>1</v>
      </c>
      <c r="K23" s="28" t="s">
        <v>35</v>
      </c>
      <c r="L23" s="28" t="s">
        <v>6</v>
      </c>
      <c r="M23" s="30"/>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31"/>
      <c r="BB23" s="32"/>
      <c r="BC23" s="67"/>
      <c r="IE23" s="12">
        <v>1.01</v>
      </c>
      <c r="IF23" s="12" t="s">
        <v>30</v>
      </c>
      <c r="IG23" s="12" t="s">
        <v>27</v>
      </c>
      <c r="IH23" s="12">
        <v>123.223</v>
      </c>
      <c r="II23" s="12" t="s">
        <v>28</v>
      </c>
    </row>
    <row r="24" spans="1:243" s="11" customFormat="1" ht="21.75" customHeight="1">
      <c r="A24" s="50">
        <v>7.01</v>
      </c>
      <c r="B24" s="51" t="s">
        <v>62</v>
      </c>
      <c r="C24" s="51" t="s">
        <v>62</v>
      </c>
      <c r="D24" s="53">
        <v>190</v>
      </c>
      <c r="E24" s="53" t="s">
        <v>42</v>
      </c>
      <c r="F24" s="53">
        <v>13.95</v>
      </c>
      <c r="G24" s="28"/>
      <c r="H24" s="27"/>
      <c r="I24" s="37" t="s">
        <v>29</v>
      </c>
      <c r="J24" s="38">
        <f t="shared" si="0"/>
        <v>1</v>
      </c>
      <c r="K24" s="28" t="s">
        <v>35</v>
      </c>
      <c r="L24" s="28" t="s">
        <v>6</v>
      </c>
      <c r="M24" s="30"/>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31">
        <f>total_amount_ba($B$2,$D$2,D24,F24,J24,K24,M24)</f>
        <v>2650.5</v>
      </c>
      <c r="BB24" s="32">
        <f t="shared" si="1"/>
        <v>2650.5</v>
      </c>
      <c r="BC24" s="67" t="str">
        <f>SpellNumber(L24,BB24)</f>
        <v>INR  Two Thousand Six Hundred &amp; Fifty  and Paise Fifty Only</v>
      </c>
      <c r="IE24" s="12">
        <v>1.01</v>
      </c>
      <c r="IF24" s="12" t="s">
        <v>30</v>
      </c>
      <c r="IG24" s="12" t="s">
        <v>27</v>
      </c>
      <c r="IH24" s="12">
        <v>123.223</v>
      </c>
      <c r="II24" s="12" t="s">
        <v>28</v>
      </c>
    </row>
    <row r="25" spans="1:243" s="11" customFormat="1" ht="172.5" customHeight="1">
      <c r="A25" s="50">
        <v>8</v>
      </c>
      <c r="B25" s="51" t="s">
        <v>63</v>
      </c>
      <c r="C25" s="51" t="s">
        <v>63</v>
      </c>
      <c r="D25" s="53"/>
      <c r="E25" s="53"/>
      <c r="F25" s="53"/>
      <c r="G25" s="28"/>
      <c r="H25" s="27"/>
      <c r="I25" s="37" t="s">
        <v>29</v>
      </c>
      <c r="J25" s="38">
        <f t="shared" si="0"/>
        <v>1</v>
      </c>
      <c r="K25" s="28" t="s">
        <v>35</v>
      </c>
      <c r="L25" s="28" t="s">
        <v>6</v>
      </c>
      <c r="M25" s="30"/>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31"/>
      <c r="BB25" s="32"/>
      <c r="BC25" s="67"/>
      <c r="IE25" s="12">
        <v>1.01</v>
      </c>
      <c r="IF25" s="12" t="s">
        <v>30</v>
      </c>
      <c r="IG25" s="12" t="s">
        <v>27</v>
      </c>
      <c r="IH25" s="12">
        <v>123.223</v>
      </c>
      <c r="II25" s="12" t="s">
        <v>28</v>
      </c>
    </row>
    <row r="26" spans="1:243" s="11" customFormat="1" ht="32.25" customHeight="1">
      <c r="A26" s="50">
        <v>8.01</v>
      </c>
      <c r="B26" s="52" t="s">
        <v>64</v>
      </c>
      <c r="C26" s="52" t="s">
        <v>64</v>
      </c>
      <c r="D26" s="53">
        <v>455</v>
      </c>
      <c r="E26" s="53" t="s">
        <v>42</v>
      </c>
      <c r="F26" s="53">
        <v>756.15</v>
      </c>
      <c r="G26" s="28"/>
      <c r="H26" s="27"/>
      <c r="I26" s="37" t="s">
        <v>29</v>
      </c>
      <c r="J26" s="38">
        <f t="shared" si="0"/>
        <v>1</v>
      </c>
      <c r="K26" s="28" t="s">
        <v>35</v>
      </c>
      <c r="L26" s="28" t="s">
        <v>6</v>
      </c>
      <c r="M26" s="30"/>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31">
        <f>total_amount_ba($B$2,$D$2,D26,F26,J26,K26,M26)</f>
        <v>344048.25</v>
      </c>
      <c r="BB26" s="32">
        <f>BA26+SUM(N26:AZ26)</f>
        <v>344048.25</v>
      </c>
      <c r="BC26" s="67" t="str">
        <f>SpellNumber(L26,BB26)</f>
        <v>INR  Three Lakh Forty Four Thousand  &amp;Forty Eight  and Paise Twenty Five Only</v>
      </c>
      <c r="IE26" s="12">
        <v>1.01</v>
      </c>
      <c r="IF26" s="12" t="s">
        <v>30</v>
      </c>
      <c r="IG26" s="12" t="s">
        <v>27</v>
      </c>
      <c r="IH26" s="12">
        <v>123.223</v>
      </c>
      <c r="II26" s="12" t="s">
        <v>28</v>
      </c>
    </row>
    <row r="27" spans="1:243" s="11" customFormat="1" ht="33" customHeight="1">
      <c r="A27" s="50">
        <v>9</v>
      </c>
      <c r="B27" s="52" t="s">
        <v>65</v>
      </c>
      <c r="C27" s="52" t="s">
        <v>65</v>
      </c>
      <c r="D27" s="53"/>
      <c r="E27" s="62"/>
      <c r="F27" s="53"/>
      <c r="G27" s="28"/>
      <c r="H27" s="27"/>
      <c r="I27" s="37" t="s">
        <v>29</v>
      </c>
      <c r="J27" s="38">
        <f>IF(I27="Less(-)",-1,1)</f>
        <v>1</v>
      </c>
      <c r="K27" s="28" t="s">
        <v>35</v>
      </c>
      <c r="L27" s="28" t="s">
        <v>6</v>
      </c>
      <c r="M27" s="30"/>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31">
        <f>total_amount_ba($B$2,$D$2,D27,F27,J27,K27,M27)</f>
        <v>0</v>
      </c>
      <c r="BB27" s="32">
        <f>BA27+SUM(N27:AZ27)</f>
        <v>0</v>
      </c>
      <c r="BC27" s="67" t="str">
        <f>SpellNumber(L27,BB27)</f>
        <v>INR Zero Only</v>
      </c>
      <c r="IE27" s="12">
        <v>1.01</v>
      </c>
      <c r="IF27" s="12" t="s">
        <v>30</v>
      </c>
      <c r="IG27" s="12" t="s">
        <v>27</v>
      </c>
      <c r="IH27" s="12">
        <v>123.223</v>
      </c>
      <c r="II27" s="12" t="s">
        <v>28</v>
      </c>
    </row>
    <row r="28" spans="1:243" s="11" customFormat="1" ht="34.5" customHeight="1">
      <c r="A28" s="50">
        <v>9.01</v>
      </c>
      <c r="B28" s="52" t="s">
        <v>66</v>
      </c>
      <c r="C28" s="52" t="s">
        <v>66</v>
      </c>
      <c r="D28" s="53">
        <v>70</v>
      </c>
      <c r="E28" s="53" t="s">
        <v>42</v>
      </c>
      <c r="F28" s="53">
        <v>168.25</v>
      </c>
      <c r="G28" s="28"/>
      <c r="H28" s="27"/>
      <c r="I28" s="37" t="s">
        <v>29</v>
      </c>
      <c r="J28" s="38">
        <f>IF(I28="Less(-)",-1,1)</f>
        <v>1</v>
      </c>
      <c r="K28" s="28" t="s">
        <v>35</v>
      </c>
      <c r="L28" s="28" t="s">
        <v>6</v>
      </c>
      <c r="M28" s="30"/>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31">
        <f>total_amount_ba($B$2,$D$2,D28,F28,J28,K28,M28)</f>
        <v>11777.5</v>
      </c>
      <c r="BB28" s="32">
        <f>BA28+SUM(N28:AZ28)</f>
        <v>11777.5</v>
      </c>
      <c r="BC28" s="67" t="str">
        <f>SpellNumber(L28,BB28)</f>
        <v>INR  Eleven Thousand Seven Hundred &amp; Seventy Seven  and Paise Fifty Only</v>
      </c>
      <c r="IE28" s="12">
        <v>1.01</v>
      </c>
      <c r="IF28" s="12" t="s">
        <v>30</v>
      </c>
      <c r="IG28" s="12" t="s">
        <v>27</v>
      </c>
      <c r="IH28" s="12">
        <v>123.223</v>
      </c>
      <c r="II28" s="12" t="s">
        <v>28</v>
      </c>
    </row>
    <row r="29" spans="1:243" s="11" customFormat="1" ht="98.25" customHeight="1">
      <c r="A29" s="50">
        <v>10</v>
      </c>
      <c r="B29" s="51" t="s">
        <v>67</v>
      </c>
      <c r="C29" s="51" t="s">
        <v>67</v>
      </c>
      <c r="D29" s="53">
        <v>1</v>
      </c>
      <c r="E29" s="53" t="s">
        <v>81</v>
      </c>
      <c r="F29" s="53">
        <v>12726.55</v>
      </c>
      <c r="G29" s="28"/>
      <c r="H29" s="27"/>
      <c r="I29" s="37" t="s">
        <v>29</v>
      </c>
      <c r="J29" s="38">
        <f>IF(I29="Less(-)",-1,1)</f>
        <v>1</v>
      </c>
      <c r="K29" s="28" t="s">
        <v>35</v>
      </c>
      <c r="L29" s="28" t="s">
        <v>6</v>
      </c>
      <c r="M29" s="30"/>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31">
        <f>total_amount_ba($B$2,$D$2,D29,F29,J29,K29,M29)</f>
        <v>12726.55</v>
      </c>
      <c r="BB29" s="32">
        <f>BA29+SUM(N29:AZ29)</f>
        <v>12726.55</v>
      </c>
      <c r="BC29" s="67" t="str">
        <f>SpellNumber(L29,BB29)</f>
        <v>INR  Twelve Thousand Seven Hundred &amp; Twenty Six  and Paise Fifty Five Only</v>
      </c>
      <c r="IE29" s="12">
        <v>1.01</v>
      </c>
      <c r="IF29" s="12" t="s">
        <v>30</v>
      </c>
      <c r="IG29" s="12" t="s">
        <v>27</v>
      </c>
      <c r="IH29" s="12">
        <v>123.223</v>
      </c>
      <c r="II29" s="12" t="s">
        <v>28</v>
      </c>
    </row>
    <row r="30" spans="1:243" s="11" customFormat="1" ht="144" customHeight="1">
      <c r="A30" s="50">
        <v>11</v>
      </c>
      <c r="B30" s="52" t="s">
        <v>68</v>
      </c>
      <c r="C30" s="52" t="s">
        <v>68</v>
      </c>
      <c r="D30" s="53">
        <v>40</v>
      </c>
      <c r="E30" s="53" t="s">
        <v>42</v>
      </c>
      <c r="F30" s="53">
        <v>609.05</v>
      </c>
      <c r="G30" s="28"/>
      <c r="H30" s="27"/>
      <c r="I30" s="37" t="s">
        <v>29</v>
      </c>
      <c r="J30" s="38">
        <f>IF(I30="Less(-)",-1,1)</f>
        <v>1</v>
      </c>
      <c r="K30" s="28" t="s">
        <v>35</v>
      </c>
      <c r="L30" s="28" t="s">
        <v>6</v>
      </c>
      <c r="M30" s="30"/>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31">
        <f>total_amount_ba($B$2,$D$2,D30,F30,J30,K30,M30)</f>
        <v>24362</v>
      </c>
      <c r="BB30" s="32">
        <f>BA30+SUM(N30:AZ30)</f>
        <v>24362</v>
      </c>
      <c r="BC30" s="67" t="str">
        <f>SpellNumber(L30,BB30)</f>
        <v>INR  Twenty Four Thousand Three Hundred &amp; Sixty Two  Only</v>
      </c>
      <c r="IE30" s="12">
        <v>1.01</v>
      </c>
      <c r="IF30" s="12" t="s">
        <v>30</v>
      </c>
      <c r="IG30" s="12" t="s">
        <v>27</v>
      </c>
      <c r="IH30" s="12">
        <v>123.223</v>
      </c>
      <c r="II30" s="12" t="s">
        <v>28</v>
      </c>
    </row>
    <row r="31" spans="1:243" s="11" customFormat="1" ht="81.75" customHeight="1">
      <c r="A31" s="50">
        <v>12</v>
      </c>
      <c r="B31" s="52" t="s">
        <v>69</v>
      </c>
      <c r="C31" s="52" t="s">
        <v>69</v>
      </c>
      <c r="D31" s="53"/>
      <c r="E31" s="62"/>
      <c r="F31" s="53"/>
      <c r="G31" s="28"/>
      <c r="H31" s="27"/>
      <c r="I31" s="37"/>
      <c r="J31" s="38"/>
      <c r="K31" s="28"/>
      <c r="L31" s="28"/>
      <c r="M31" s="30"/>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31"/>
      <c r="BB31" s="32"/>
      <c r="BC31" s="67"/>
      <c r="IE31" s="12">
        <v>1.01</v>
      </c>
      <c r="IF31" s="12" t="s">
        <v>30</v>
      </c>
      <c r="IG31" s="12" t="s">
        <v>27</v>
      </c>
      <c r="IH31" s="12">
        <v>123.223</v>
      </c>
      <c r="II31" s="12" t="s">
        <v>28</v>
      </c>
    </row>
    <row r="32" spans="1:243" s="11" customFormat="1" ht="30.75" customHeight="1">
      <c r="A32" s="50">
        <v>12.01</v>
      </c>
      <c r="B32" s="52" t="s">
        <v>70</v>
      </c>
      <c r="C32" s="52" t="s">
        <v>70</v>
      </c>
      <c r="D32" s="53">
        <v>835</v>
      </c>
      <c r="E32" s="53" t="s">
        <v>42</v>
      </c>
      <c r="F32" s="53">
        <v>90.25</v>
      </c>
      <c r="G32" s="28"/>
      <c r="H32" s="27"/>
      <c r="I32" s="37" t="s">
        <v>29</v>
      </c>
      <c r="J32" s="38">
        <f>IF(I32="Less(-)",-1,1)</f>
        <v>1</v>
      </c>
      <c r="K32" s="28" t="s">
        <v>35</v>
      </c>
      <c r="L32" s="28" t="s">
        <v>6</v>
      </c>
      <c r="M32" s="30"/>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31">
        <f>total_amount_ba($B$2,$D$2,D32,F32,J32,K32,M32)</f>
        <v>75358.75</v>
      </c>
      <c r="BB32" s="32">
        <f>BA32+SUM(N32:AZ32)</f>
        <v>75358.75</v>
      </c>
      <c r="BC32" s="67" t="str">
        <f>SpellNumber(L32,BB32)</f>
        <v>INR  Seventy Five Thousand Three Hundred &amp; Fifty Eight  and Paise Seventy Five Only</v>
      </c>
      <c r="IE32" s="12">
        <v>1.01</v>
      </c>
      <c r="IF32" s="12" t="s">
        <v>30</v>
      </c>
      <c r="IG32" s="12" t="s">
        <v>27</v>
      </c>
      <c r="IH32" s="12">
        <v>123.223</v>
      </c>
      <c r="II32" s="12" t="s">
        <v>28</v>
      </c>
    </row>
    <row r="33" spans="1:243" s="11" customFormat="1" ht="18" customHeight="1">
      <c r="A33" s="50">
        <v>13</v>
      </c>
      <c r="B33" s="52" t="s">
        <v>71</v>
      </c>
      <c r="C33" s="52" t="s">
        <v>71</v>
      </c>
      <c r="D33" s="53"/>
      <c r="E33" s="62"/>
      <c r="F33" s="53"/>
      <c r="G33" s="28"/>
      <c r="H33" s="27"/>
      <c r="I33" s="37"/>
      <c r="J33" s="38"/>
      <c r="K33" s="28"/>
      <c r="L33" s="28"/>
      <c r="M33" s="30"/>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31"/>
      <c r="BB33" s="32"/>
      <c r="BC33" s="67"/>
      <c r="IE33" s="12">
        <v>1.01</v>
      </c>
      <c r="IF33" s="12" t="s">
        <v>30</v>
      </c>
      <c r="IG33" s="12" t="s">
        <v>27</v>
      </c>
      <c r="IH33" s="12">
        <v>123.223</v>
      </c>
      <c r="II33" s="12" t="s">
        <v>28</v>
      </c>
    </row>
    <row r="34" spans="1:243" s="11" customFormat="1" ht="31.5" customHeight="1">
      <c r="A34" s="50">
        <v>13.01</v>
      </c>
      <c r="B34" s="52" t="s">
        <v>72</v>
      </c>
      <c r="C34" s="52" t="s">
        <v>72</v>
      </c>
      <c r="D34" s="53">
        <v>43</v>
      </c>
      <c r="E34" s="53" t="s">
        <v>42</v>
      </c>
      <c r="F34" s="53">
        <v>78.4</v>
      </c>
      <c r="G34" s="28"/>
      <c r="H34" s="27"/>
      <c r="I34" s="37" t="s">
        <v>29</v>
      </c>
      <c r="J34" s="38">
        <f>IF(I34="Less(-)",-1,1)</f>
        <v>1</v>
      </c>
      <c r="K34" s="28" t="s">
        <v>35</v>
      </c>
      <c r="L34" s="28" t="s">
        <v>6</v>
      </c>
      <c r="M34" s="30"/>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31">
        <f>total_amount_ba($B$2,$D$2,D34,F34,J34,K34,M34)</f>
        <v>3371.2</v>
      </c>
      <c r="BB34" s="32">
        <f>BA34+SUM(N34:AZ34)</f>
        <v>3371.2</v>
      </c>
      <c r="BC34" s="67" t="str">
        <f>SpellNumber(L34,BB34)</f>
        <v>INR  Three Thousand Three Hundred &amp; Seventy One  and Paise Twenty Only</v>
      </c>
      <c r="IE34" s="12">
        <v>1.01</v>
      </c>
      <c r="IF34" s="12" t="s">
        <v>30</v>
      </c>
      <c r="IG34" s="12" t="s">
        <v>27</v>
      </c>
      <c r="IH34" s="12">
        <v>123.223</v>
      </c>
      <c r="II34" s="12" t="s">
        <v>28</v>
      </c>
    </row>
    <row r="35" spans="1:243" s="11" customFormat="1" ht="199.5" customHeight="1">
      <c r="A35" s="50">
        <v>14</v>
      </c>
      <c r="B35" s="52" t="s">
        <v>73</v>
      </c>
      <c r="C35" s="52" t="s">
        <v>73</v>
      </c>
      <c r="D35" s="53">
        <v>70</v>
      </c>
      <c r="E35" s="53" t="s">
        <v>42</v>
      </c>
      <c r="F35" s="53">
        <v>550.4</v>
      </c>
      <c r="G35" s="28"/>
      <c r="H35" s="27"/>
      <c r="I35" s="37" t="s">
        <v>29</v>
      </c>
      <c r="J35" s="38">
        <f>IF(I35="Less(-)",-1,1)</f>
        <v>1</v>
      </c>
      <c r="K35" s="28" t="s">
        <v>35</v>
      </c>
      <c r="L35" s="28" t="s">
        <v>6</v>
      </c>
      <c r="M35" s="30"/>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31">
        <f>total_amount_ba($B$2,$D$2,D35,F35,J35,K35,M35)</f>
        <v>38528</v>
      </c>
      <c r="BB35" s="32">
        <f>BA35+SUM(N35:AZ35)</f>
        <v>38528</v>
      </c>
      <c r="BC35" s="67" t="str">
        <f>SpellNumber(L35,BB35)</f>
        <v>INR  Thirty Eight Thousand Five Hundred &amp; Twenty Eight  Only</v>
      </c>
      <c r="IE35" s="12">
        <v>1.01</v>
      </c>
      <c r="IF35" s="12" t="s">
        <v>30</v>
      </c>
      <c r="IG35" s="12" t="s">
        <v>27</v>
      </c>
      <c r="IH35" s="12">
        <v>123.223</v>
      </c>
      <c r="II35" s="12" t="s">
        <v>28</v>
      </c>
    </row>
    <row r="36" spans="1:243" s="11" customFormat="1" ht="111.75" customHeight="1">
      <c r="A36" s="50">
        <v>15</v>
      </c>
      <c r="B36" s="52" t="s">
        <v>74</v>
      </c>
      <c r="C36" s="52" t="s">
        <v>74</v>
      </c>
      <c r="D36" s="53"/>
      <c r="E36" s="62"/>
      <c r="F36" s="53"/>
      <c r="G36" s="28"/>
      <c r="H36" s="27"/>
      <c r="I36" s="37" t="s">
        <v>29</v>
      </c>
      <c r="J36" s="38">
        <f aca="true" t="shared" si="2" ref="J36:J42">IF(I36="Less(-)",-1,1)</f>
        <v>1</v>
      </c>
      <c r="K36" s="28" t="s">
        <v>35</v>
      </c>
      <c r="L36" s="28" t="s">
        <v>6</v>
      </c>
      <c r="M36" s="30"/>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31"/>
      <c r="BB36" s="32"/>
      <c r="BC36" s="67"/>
      <c r="IE36" s="12">
        <v>1.01</v>
      </c>
      <c r="IF36" s="12" t="s">
        <v>30</v>
      </c>
      <c r="IG36" s="12" t="s">
        <v>27</v>
      </c>
      <c r="IH36" s="12">
        <v>123.223</v>
      </c>
      <c r="II36" s="12" t="s">
        <v>28</v>
      </c>
    </row>
    <row r="37" spans="1:243" s="11" customFormat="1" ht="34.5" customHeight="1">
      <c r="A37" s="50">
        <v>15.01</v>
      </c>
      <c r="B37" s="52" t="s">
        <v>75</v>
      </c>
      <c r="C37" s="52" t="s">
        <v>75</v>
      </c>
      <c r="D37" s="53">
        <v>12</v>
      </c>
      <c r="E37" s="53" t="s">
        <v>83</v>
      </c>
      <c r="F37" s="53">
        <v>360.45</v>
      </c>
      <c r="G37" s="28"/>
      <c r="H37" s="27"/>
      <c r="I37" s="37" t="s">
        <v>29</v>
      </c>
      <c r="J37" s="38">
        <f t="shared" si="2"/>
        <v>1</v>
      </c>
      <c r="K37" s="28" t="s">
        <v>35</v>
      </c>
      <c r="L37" s="28" t="s">
        <v>6</v>
      </c>
      <c r="M37" s="30"/>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31">
        <f>total_amount_ba($B$2,$D$2,D37,F37,J37,K37,M37)</f>
        <v>4325.4</v>
      </c>
      <c r="BB37" s="32">
        <f aca="true" t="shared" si="3" ref="BB37:BB42">BA37+SUM(N37:AZ37)</f>
        <v>4325.4</v>
      </c>
      <c r="BC37" s="67" t="str">
        <f>SpellNumber(L37,BB37)</f>
        <v>INR  Four Thousand Three Hundred &amp; Twenty Five  and Paise Forty Only</v>
      </c>
      <c r="IE37" s="12">
        <v>1.01</v>
      </c>
      <c r="IF37" s="12" t="s">
        <v>30</v>
      </c>
      <c r="IG37" s="12" t="s">
        <v>27</v>
      </c>
      <c r="IH37" s="12">
        <v>123.223</v>
      </c>
      <c r="II37" s="12" t="s">
        <v>28</v>
      </c>
    </row>
    <row r="38" spans="1:243" s="11" customFormat="1" ht="62.25" customHeight="1">
      <c r="A38" s="50">
        <v>16</v>
      </c>
      <c r="B38" s="52" t="s">
        <v>76</v>
      </c>
      <c r="C38" s="52" t="s">
        <v>76</v>
      </c>
      <c r="D38" s="53"/>
      <c r="E38" s="62"/>
      <c r="F38" s="53"/>
      <c r="G38" s="28"/>
      <c r="H38" s="27"/>
      <c r="I38" s="37" t="s">
        <v>29</v>
      </c>
      <c r="J38" s="38">
        <f t="shared" si="2"/>
        <v>1</v>
      </c>
      <c r="K38" s="28" t="s">
        <v>35</v>
      </c>
      <c r="L38" s="28" t="s">
        <v>6</v>
      </c>
      <c r="M38" s="30"/>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31"/>
      <c r="BB38" s="32"/>
      <c r="BC38" s="67"/>
      <c r="IE38" s="12">
        <v>1.01</v>
      </c>
      <c r="IF38" s="12" t="s">
        <v>30</v>
      </c>
      <c r="IG38" s="12" t="s">
        <v>27</v>
      </c>
      <c r="IH38" s="12">
        <v>123.223</v>
      </c>
      <c r="II38" s="12" t="s">
        <v>28</v>
      </c>
    </row>
    <row r="39" spans="1:243" s="11" customFormat="1" ht="29.25" customHeight="1">
      <c r="A39" s="50">
        <v>16.01</v>
      </c>
      <c r="B39" s="51" t="s">
        <v>77</v>
      </c>
      <c r="C39" s="51" t="s">
        <v>77</v>
      </c>
      <c r="D39" s="53">
        <v>26</v>
      </c>
      <c r="E39" s="53" t="s">
        <v>42</v>
      </c>
      <c r="F39" s="53">
        <v>1158.1</v>
      </c>
      <c r="G39" s="28"/>
      <c r="H39" s="27"/>
      <c r="I39" s="37" t="s">
        <v>29</v>
      </c>
      <c r="J39" s="38">
        <f t="shared" si="2"/>
        <v>1</v>
      </c>
      <c r="K39" s="28" t="s">
        <v>35</v>
      </c>
      <c r="L39" s="28" t="s">
        <v>6</v>
      </c>
      <c r="M39" s="30"/>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31">
        <f>total_amount_ba($B$2,$D$2,D39,F39,J39,K39,M39)</f>
        <v>30110.6</v>
      </c>
      <c r="BB39" s="32">
        <f t="shared" si="3"/>
        <v>30110.6</v>
      </c>
      <c r="BC39" s="67" t="str">
        <f>SpellNumber(L39,BB39)</f>
        <v>INR  Thirty Thousand One Hundred &amp; Ten  and Paise Sixty Only</v>
      </c>
      <c r="IE39" s="12">
        <v>1.01</v>
      </c>
      <c r="IF39" s="12" t="s">
        <v>30</v>
      </c>
      <c r="IG39" s="12" t="s">
        <v>27</v>
      </c>
      <c r="IH39" s="12">
        <v>123.223</v>
      </c>
      <c r="II39" s="12" t="s">
        <v>28</v>
      </c>
    </row>
    <row r="40" spans="1:243" s="11" customFormat="1" ht="29.25" customHeight="1">
      <c r="A40" s="50">
        <v>17</v>
      </c>
      <c r="B40" s="52" t="s">
        <v>78</v>
      </c>
      <c r="C40" s="52" t="s">
        <v>78</v>
      </c>
      <c r="D40" s="53"/>
      <c r="E40" s="62"/>
      <c r="F40" s="53"/>
      <c r="G40" s="28"/>
      <c r="H40" s="27"/>
      <c r="I40" s="37" t="s">
        <v>29</v>
      </c>
      <c r="J40" s="38">
        <f t="shared" si="2"/>
        <v>1</v>
      </c>
      <c r="K40" s="28" t="s">
        <v>35</v>
      </c>
      <c r="L40" s="28" t="s">
        <v>6</v>
      </c>
      <c r="M40" s="30"/>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31"/>
      <c r="BB40" s="32"/>
      <c r="BC40" s="67"/>
      <c r="IE40" s="12">
        <v>1.01</v>
      </c>
      <c r="IF40" s="12" t="s">
        <v>30</v>
      </c>
      <c r="IG40" s="12" t="s">
        <v>27</v>
      </c>
      <c r="IH40" s="12">
        <v>123.223</v>
      </c>
      <c r="II40" s="12" t="s">
        <v>28</v>
      </c>
    </row>
    <row r="41" spans="1:243" s="11" customFormat="1" ht="28.5" customHeight="1">
      <c r="A41" s="50">
        <v>17.01</v>
      </c>
      <c r="B41" s="51" t="s">
        <v>79</v>
      </c>
      <c r="C41" s="51" t="s">
        <v>79</v>
      </c>
      <c r="D41" s="53">
        <v>70</v>
      </c>
      <c r="E41" s="53" t="s">
        <v>42</v>
      </c>
      <c r="F41" s="53">
        <v>96.05</v>
      </c>
      <c r="G41" s="28"/>
      <c r="H41" s="27"/>
      <c r="I41" s="37" t="s">
        <v>29</v>
      </c>
      <c r="J41" s="38">
        <f t="shared" si="2"/>
        <v>1</v>
      </c>
      <c r="K41" s="28" t="s">
        <v>35</v>
      </c>
      <c r="L41" s="28" t="s">
        <v>6</v>
      </c>
      <c r="M41" s="30"/>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31">
        <f>total_amount_ba($B$2,$D$2,D41,F41,J41,K41,M41)</f>
        <v>6723.5</v>
      </c>
      <c r="BB41" s="32">
        <f t="shared" si="3"/>
        <v>6723.5</v>
      </c>
      <c r="BC41" s="67" t="str">
        <f>SpellNumber(L41,BB41)</f>
        <v>INR  Six Thousand Seven Hundred &amp; Twenty Three  and Paise Fifty Only</v>
      </c>
      <c r="IE41" s="12">
        <v>1.01</v>
      </c>
      <c r="IF41" s="12" t="s">
        <v>30</v>
      </c>
      <c r="IG41" s="12" t="s">
        <v>27</v>
      </c>
      <c r="IH41" s="12">
        <v>123.223</v>
      </c>
      <c r="II41" s="12" t="s">
        <v>28</v>
      </c>
    </row>
    <row r="42" spans="1:243" s="11" customFormat="1" ht="23.25" customHeight="1">
      <c r="A42" s="50">
        <v>18</v>
      </c>
      <c r="B42" s="52" t="s">
        <v>80</v>
      </c>
      <c r="C42" s="52" t="s">
        <v>80</v>
      </c>
      <c r="D42" s="53">
        <v>20</v>
      </c>
      <c r="E42" s="53" t="s">
        <v>82</v>
      </c>
      <c r="F42" s="53">
        <v>339</v>
      </c>
      <c r="G42" s="28"/>
      <c r="H42" s="27"/>
      <c r="I42" s="37" t="s">
        <v>29</v>
      </c>
      <c r="J42" s="38">
        <f t="shared" si="2"/>
        <v>1</v>
      </c>
      <c r="K42" s="28" t="s">
        <v>35</v>
      </c>
      <c r="L42" s="28" t="s">
        <v>6</v>
      </c>
      <c r="M42" s="30"/>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31">
        <f>total_amount_ba($B$2,$D$2,D42,F42,J42,K42,M42)</f>
        <v>6780</v>
      </c>
      <c r="BB42" s="32">
        <f t="shared" si="3"/>
        <v>6780</v>
      </c>
      <c r="BC42" s="67" t="str">
        <f>SpellNumber(L42,BB42)</f>
        <v>INR  Six Thousand Seven Hundred &amp; Eighty  Only</v>
      </c>
      <c r="IE42" s="12">
        <v>1.01</v>
      </c>
      <c r="IF42" s="12" t="s">
        <v>30</v>
      </c>
      <c r="IG42" s="12" t="s">
        <v>27</v>
      </c>
      <c r="IH42" s="12">
        <v>123.223</v>
      </c>
      <c r="II42" s="12" t="s">
        <v>28</v>
      </c>
    </row>
    <row r="43" spans="1:243" s="11" customFormat="1" ht="34.5" customHeight="1">
      <c r="A43" s="47" t="s">
        <v>33</v>
      </c>
      <c r="B43" s="33"/>
      <c r="C43" s="25"/>
      <c r="D43" s="37"/>
      <c r="E43" s="37"/>
      <c r="F43" s="37"/>
      <c r="G43" s="37"/>
      <c r="H43" s="39"/>
      <c r="I43" s="39"/>
      <c r="J43" s="39"/>
      <c r="K43" s="39"/>
      <c r="L43" s="37"/>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5">
        <f>SUM(BA13:BA42)</f>
        <v>913512.5</v>
      </c>
      <c r="BB43" s="35">
        <f>SUM(BB13:BB42)</f>
        <v>913512.5</v>
      </c>
      <c r="BC43" s="67" t="str">
        <f>SpellNumber($E$2,BB43)</f>
        <v>INR  Nine Lakh Thirteen Thousand Five Hundred &amp; Twelve  and Paise Fifty Only</v>
      </c>
      <c r="IE43" s="12">
        <v>4</v>
      </c>
      <c r="IF43" s="12" t="s">
        <v>31</v>
      </c>
      <c r="IG43" s="12" t="s">
        <v>32</v>
      </c>
      <c r="IH43" s="12">
        <v>10</v>
      </c>
      <c r="II43" s="12" t="s">
        <v>28</v>
      </c>
    </row>
    <row r="44" spans="1:243" s="13" customFormat="1" ht="33.75" customHeight="1">
      <c r="A44" s="47" t="s">
        <v>36</v>
      </c>
      <c r="B44" s="33"/>
      <c r="C44" s="34"/>
      <c r="D44" s="54"/>
      <c r="E44" s="55" t="s">
        <v>39</v>
      </c>
      <c r="F44" s="56"/>
      <c r="G44" s="57"/>
      <c r="H44" s="58"/>
      <c r="I44" s="58"/>
      <c r="J44" s="58"/>
      <c r="K44" s="54"/>
      <c r="L44" s="59"/>
      <c r="M44" s="60"/>
      <c r="N44" s="58"/>
      <c r="O44" s="38"/>
      <c r="P44" s="38"/>
      <c r="Q44" s="38"/>
      <c r="R44" s="38"/>
      <c r="S44" s="3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61">
        <f>IF(ISBLANK(F44),0,IF(E44="Excess (+)",ROUND(BA43+(BA43*F44),2),IF(E44="Less (-)",ROUND(BA43+(BA43*F44*(-1)),2),IF(E44="At Par",BA43,0))))</f>
        <v>0</v>
      </c>
      <c r="BB44" s="35">
        <f>ROUND(BA44,0)</f>
        <v>0</v>
      </c>
      <c r="BC44" s="67" t="str">
        <f>SpellNumber($E$2,BA44)</f>
        <v>INR Zero Only</v>
      </c>
      <c r="IE44" s="14"/>
      <c r="IF44" s="14"/>
      <c r="IG44" s="14"/>
      <c r="IH44" s="14"/>
      <c r="II44" s="14"/>
    </row>
    <row r="45" spans="1:243" s="13" customFormat="1" ht="41.25" customHeight="1">
      <c r="A45" s="48" t="s">
        <v>84</v>
      </c>
      <c r="B45" s="26"/>
      <c r="C45" s="69" t="str">
        <f>SpellNumber($E$2,BA44)</f>
        <v>INR Zero Only</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IE45" s="14"/>
      <c r="IF45" s="14"/>
      <c r="IG45" s="14"/>
      <c r="IH45" s="14"/>
      <c r="II45" s="14"/>
    </row>
    <row r="46" spans="1:243" s="9" customFormat="1" ht="15">
      <c r="A46" s="43"/>
      <c r="C46" s="15"/>
      <c r="D46" s="15"/>
      <c r="E46" s="15"/>
      <c r="F46" s="15"/>
      <c r="G46" s="15"/>
      <c r="H46" s="15"/>
      <c r="I46" s="15"/>
      <c r="J46" s="15"/>
      <c r="K46" s="15"/>
      <c r="L46" s="15"/>
      <c r="M46" s="15"/>
      <c r="O46" s="15"/>
      <c r="BA46" s="15"/>
      <c r="BC46" s="68"/>
      <c r="IE46" s="10"/>
      <c r="IF46" s="10"/>
      <c r="IG46" s="10"/>
      <c r="IH46" s="10"/>
      <c r="II46" s="10"/>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sheetData>
  <sheetProtection password="DD9A" sheet="1" selectLockedCells="1"/>
  <mergeCells count="8">
    <mergeCell ref="C45:BC45"/>
    <mergeCell ref="A9:BC9"/>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4">
      <formula1>IF(E44="Select",-1,IF(E44="At Par",0,0))</formula1>
      <formula2>IF(E44="Select",-1,IF(E44="At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4">
      <formula1>0</formula1>
      <formula2>IF(E44&lt;&gt;"Select",99.9,0)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4">
      <formula1>0</formula1>
      <formula2>99.9</formula2>
    </dataValidation>
    <dataValidation type="list" allowBlank="1" showInputMessage="1" showErrorMessage="1" sqref="E44">
      <formula1>"Select, Excess (+), Less (-)"</formula1>
    </dataValidation>
    <dataValidation type="decimal" allowBlank="1" showInputMessage="1" showErrorMessage="1" promptTitle="Rate Entry" prompt="Please enter VAT charges in Rupees for this item. " errorTitle="Invaid Entry" error="Only Numeric Values are allowed. " sqref="M13:M4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2">
      <formula1>0</formula1>
      <formula2>999999999999999</formula2>
    </dataValidation>
    <dataValidation type="list" allowBlank="1" showInputMessage="1" showErrorMessage="1" sqref="L13:L4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Inspection Charges in Rupees for this item. " errorTitle="Invaid Entry" error="Only Numeric Values are allowed. " sqref="Q13:Q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2">
      <formula1>0</formula1>
      <formula2>999999999999999</formula2>
    </dataValidation>
    <dataValidation type="list" showInputMessage="1" showErrorMessage="1" sqref="I13:I42">
      <formula1>"Excess(+), Less(-)"</formula1>
    </dataValidation>
    <dataValidation allowBlank="1" showInputMessage="1" showErrorMessage="1" promptTitle="Addition / Deduction" prompt="Please Choose the correct One" sqref="J13:J42"/>
    <dataValidation type="list" allowBlank="1" showInputMessage="1" showErrorMessage="1" sqref="C2">
      <formula1>"Normal, SingleWindow, Alternate"</formula1>
    </dataValidation>
    <dataValidation type="list" allowBlank="1" showInputMessage="1" showErrorMessage="1" sqref="K13:K42">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2018-07-25T09:32:54Z</cp:lastPrinted>
  <dcterms:created xsi:type="dcterms:W3CDTF">2009-01-30T06:42:42Z</dcterms:created>
  <dcterms:modified xsi:type="dcterms:W3CDTF">2018-07-31T11:00:27Z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