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<sst xmlns="http://schemas.openxmlformats.org/spreadsheetml/2006/main" count="296" uniqueCount="90">
  <si>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</si>
  <si>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</si>
  <si>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</si>
  <si>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</si>
  <si>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</si>
  <si>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</si>
  <si>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</si>
  <si>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</si>
  <si>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</si>
  <si>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</si>
  <si>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</si>
  <si>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</si>
  <si>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</si>
  <si>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</si>
  <si>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</si>
  <si>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</si>
  <si>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</si>
  <si>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</si>
  <si>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</si>
  <si>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</si>
  <si>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</si>
  <si>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</si>
  <si>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</si>
  <si>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</si>
  <si>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</si>
  <si>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</si>
  <si>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</si>
  <si>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</si>
  <si>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</si>
  <si>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</si>
  <si>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</si>
  <si>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</si>
  <si>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</si>
  <si>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</si>
  <si>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</si>
  <si>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</si>
  <si>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</si>
  <si>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</si>
  <si>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</si>
  <si>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</si>
  <si>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</si>
  <si>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</si>
  <si>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</si>
  <si>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</si>
  <si>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</si>
  <si>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</si>
  <si>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</si>
  <si>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</si>
  <si>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</si>
  <si>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</si>
  <si>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</si>
  <si>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Tender Inviting Authority:  IWD, IIT(BHU), Varanasi</t>
  </si>
  <si>
    <t>cum</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</si>
  <si>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</si>
  <si>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r>
      <t xml:space="preserve">All kinds of soil. </t>
    </r>
    <r>
      <rPr>
        <b/>
        <sz val="11"/>
        <rFont val="Bookman Old Style"/>
        <family val="1"/>
      </rPr>
      <t>(2.8.1)</t>
    </r>
  </si>
  <si>
    <r>
      <t xml:space="preserve"> 1:5:10 (1 cement : 5 coarse sand : 10 graded stone aggregate 40 mm nominal size)</t>
    </r>
    <r>
      <rPr>
        <b/>
        <sz val="11"/>
        <rFont val="Bookman Old Style"/>
        <family val="1"/>
      </rPr>
      <t>(4.1.10)</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</si>
  <si>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1"/>
        <rFont val="Bookman Old Style"/>
        <family val="1"/>
      </rPr>
      <t>(16.64)</t>
    </r>
  </si>
  <si>
    <r>
      <t xml:space="preserve">Filling available excavated earth (excluding rock) in trenches, plinth, sides of foundations etc. in layers not exceeding 20cm in depth, consolidating each deposited layer by ramming and watering, lead up to 50 m and lift upto 1.5 m. </t>
    </r>
    <r>
      <rPr>
        <b/>
        <sz val="11"/>
        <rFont val="Bookman Old Style"/>
        <family val="1"/>
      </rPr>
      <t>(2.25)</t>
    </r>
  </si>
  <si>
    <r>
      <t>Providing and laying factory made coloured chamfered edge Cement Concrete paver blocks of required strength, thickness &amp; size/shape, made by table vibratory method using PU mould, laid in required colour &amp; pattern over 50mm thick compacted bed of fine sand, compacting and proper embedding/laying of inter locking paver blocks into the sand bedding layer through vibratory compaction by using plate vibrator, filling the joints with jamuna sand and cutting of paver blocks as per required size and pattern, finishing and sweeping extra sand in footpath, parks, lawns, drive ways or light traffic parking etc. complete as per manufacturer’s specifications &amp; direction of Engineerin-Charge. 60mm thick C.C. paver block of M-35 grade with approved colour, design &amp; pattern.</t>
    </r>
    <r>
      <rPr>
        <b/>
        <sz val="11"/>
        <rFont val="Bookman Old Style"/>
        <family val="1"/>
      </rPr>
      <t>(16.91.1)</t>
    </r>
    <r>
      <rPr>
        <sz val="11"/>
        <rFont val="Bookman Old Style"/>
        <family val="1"/>
      </rPr>
      <t xml:space="preserve"> </t>
    </r>
  </si>
  <si>
    <t xml:space="preserve"> 12 mm cement plaster of mix : </t>
  </si>
  <si>
    <r>
      <t xml:space="preserve">  1:6 (1 cement: 6 coarse sand)  </t>
    </r>
    <r>
      <rPr>
        <b/>
        <sz val="11"/>
        <rFont val="Bookman Old Style"/>
        <family val="1"/>
      </rPr>
      <t>(13.4.2)</t>
    </r>
  </si>
  <si>
    <r>
      <t xml:space="preserve">New work (Two or more coat applied @ 1.67 ltr/10 sqm over and including priming coat of exterior primer applied @ 2.20 kg/ 10 sqm </t>
    </r>
    <r>
      <rPr>
        <b/>
        <sz val="11"/>
        <rFont val="Bookman Old Style"/>
        <family val="1"/>
      </rPr>
      <t>(13.46.1)</t>
    </r>
  </si>
  <si>
    <t>Surface dressing of the ground including removing vegetation and inequalities not exceeding 15 cm deep and disposal of rubbish, lead upto 50 m and lift upto 1.5 m.</t>
  </si>
  <si>
    <t xml:space="preserve">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t>
  </si>
  <si>
    <t xml:space="preserve">Providing and laying cement concrete 1:5:10 (1 cement : 5 coarse sand : 10 graded stone aggregate 40 mm nominal size) all-round S.W. pipes including bed concrete as per standard design : </t>
  </si>
  <si>
    <t xml:space="preserve">Providing, laying and jointing glazed stoneware pipes class SP-1 with stiff mixture of cement mortar in the proportion of 1:1 (1 cement : 1 fine sand) including testing of joints etc. complete : </t>
  </si>
  <si>
    <t xml:space="preserve">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t>
  </si>
  <si>
    <t xml:space="preserve">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t>
  </si>
  <si>
    <t>Cum</t>
  </si>
  <si>
    <t>Sqm</t>
  </si>
  <si>
    <t>Mtr</t>
  </si>
  <si>
    <t>Trip</t>
  </si>
  <si>
    <t>Name of Work: Construction of cycle stand and reconstruction of sewer line  in Vishvakarma Hostel, IIT(BHU), Varanasi.</t>
  </si>
  <si>
    <r>
      <t xml:space="preserve">With common burnt clay F.P.S.(non modular) bricks of class designation 7.5   </t>
    </r>
    <r>
      <rPr>
        <b/>
        <sz val="11"/>
        <color indexed="8"/>
        <rFont val="Calibri"/>
        <family val="2"/>
      </rPr>
      <t>(18.37.1)</t>
    </r>
  </si>
  <si>
    <t xml:space="preserve">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t>
  </si>
  <si>
    <r>
      <t xml:space="preserve">With common burnt clay F.P.S. (non modular) bricks of class designation 7.5   </t>
    </r>
    <r>
      <rPr>
        <b/>
        <sz val="11"/>
        <color indexed="8"/>
        <rFont val="Calibri"/>
        <family val="2"/>
      </rPr>
      <t>(19.7.3.1)</t>
    </r>
  </si>
  <si>
    <r>
      <t xml:space="preserve">With common burnt clay F.P.S.(non modular) bricks of class designation 7.5   </t>
    </r>
    <r>
      <rPr>
        <b/>
        <sz val="11"/>
        <color indexed="8"/>
        <rFont val="Calibri"/>
        <family val="2"/>
      </rPr>
      <t>(18.33.1)</t>
    </r>
  </si>
  <si>
    <r>
      <t xml:space="preserve">150 mm diameter S.W. pipe    </t>
    </r>
    <r>
      <rPr>
        <b/>
        <sz val="11"/>
        <color indexed="8"/>
        <rFont val="Calibri"/>
        <family val="2"/>
      </rPr>
      <t>(19.3.2)</t>
    </r>
  </si>
  <si>
    <r>
      <t xml:space="preserve">150 mm diameter   </t>
    </r>
    <r>
      <rPr>
        <b/>
        <sz val="11"/>
        <color indexed="8"/>
        <rFont val="Calibri"/>
        <family val="2"/>
      </rPr>
      <t>(19.1.2)</t>
    </r>
  </si>
  <si>
    <t>Providing and laying cement concrete 1:5:10 (1 cement : 5 coarse sand : 10 graded stone aggregate 40 mm nominal size) up to haunches of S.W. pipes including bed concrete as per standard design :</t>
  </si>
  <si>
    <r>
      <t xml:space="preserve">150 mm diameter S.W. pipe   </t>
    </r>
    <r>
      <rPr>
        <b/>
        <sz val="11"/>
        <color indexed="8"/>
        <rFont val="Calibri"/>
        <family val="2"/>
      </rPr>
      <t>(19.2.2)</t>
    </r>
  </si>
  <si>
    <r>
      <t xml:space="preserve">Pipes, cables etc. exceeding 80 mm dia. but not exceeding 300 mm dia  </t>
    </r>
    <r>
      <rPr>
        <b/>
        <sz val="11"/>
        <color indexed="8"/>
        <rFont val="Calibri"/>
        <family val="2"/>
      </rPr>
      <t>(2.10.1.2)</t>
    </r>
  </si>
  <si>
    <r>
      <t xml:space="preserve">All kinds of soil </t>
    </r>
    <r>
      <rPr>
        <b/>
        <sz val="11"/>
        <rFont val="Bookman Old Style"/>
        <family val="1"/>
      </rPr>
      <t>(2.28.1)</t>
    </r>
  </si>
  <si>
    <t>Providing and laying in position cement concrete of specified grade excluding the cost of centering and shuttering - All work up to plinth level :</t>
  </si>
  <si>
    <t>Brick work with common burnt clay F.P.S. (non modular) bricks of class designation 7.5 in foundation and plinth in:</t>
  </si>
  <si>
    <r>
      <t xml:space="preserve">Cement mortar 1:6 (1 cement : 6 coarse sand)   </t>
    </r>
    <r>
      <rPr>
        <b/>
        <sz val="11"/>
        <rFont val="Bookman Old Style"/>
        <family val="1"/>
      </rPr>
      <t>(6.1.2)</t>
    </r>
  </si>
  <si>
    <t>Finishing walls with Acrylic Smooth exterior paint of required shade :</t>
  </si>
  <si>
    <t xml:space="preserve">All kinds of soil </t>
  </si>
  <si>
    <r>
      <t xml:space="preserve">Carriage of Malba </t>
    </r>
    <r>
      <rPr>
        <b/>
        <sz val="11"/>
        <color indexed="8"/>
        <rFont val="Calibri"/>
        <family val="2"/>
      </rPr>
      <t>(Approved Rate)</t>
    </r>
  </si>
  <si>
    <t>Contract No: IIT(BHU)/IWD/CT/16/2018-19/870 dated 06.07.2018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</si>
</sst>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8"/>
      <name val="Calibri"/>
      <family val="2"/>
    </font>
    <font>
      <sz val="11"/>
      <name val="Bookman Old Style"/>
      <family val="1"/>
    </font>
    <font>
      <b/>
      <sz val="11"/>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4"/>
      <color indexed="57"/>
      <name val="Arial"/>
      <family val="2"/>
    </font>
    <font>
      <b/>
      <u val="single"/>
      <sz val="16"/>
      <color indexed="10"/>
      <name val="Arial"/>
      <family val="2"/>
    </font>
    <font>
      <sz val="11"/>
      <color indexed="8"/>
      <name val="Bookman Old Style"/>
      <family val="1"/>
    </font>
    <font>
      <b/>
      <sz val="12"/>
      <color indexed="16"/>
      <name val="Arial"/>
      <family val="2"/>
    </font>
    <font>
      <b/>
      <sz val="11"/>
      <color indexed="1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4"/>
      <color theme="6" tint="-0.4999699890613556"/>
      <name val="Arial"/>
      <family val="2"/>
    </font>
    <font>
      <sz val="11"/>
      <color theme="1"/>
      <name val="Bookman Old Style"/>
      <family val="1"/>
    </font>
    <font>
      <b/>
      <sz val="12"/>
      <color rgb="FF800000"/>
      <name val="Arial"/>
      <family val="2"/>
    </font>
    <font>
      <b/>
      <sz val="11"/>
      <color rgb="FF800000"/>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style="thin"/>
      <bottom style="dotted"/>
    </border>
    <border>
      <left style="thin"/>
      <right style="thin"/>
      <top style="dotted"/>
      <bottom style="thin"/>
    </border>
    <border>
      <left style="thin"/>
      <right style="thin"/>
      <top/>
      <bottom style="dotted"/>
    </border>
    <border>
      <left style="thin"/>
      <right/>
      <top style="thin"/>
      <bottom style="dotted"/>
    </border>
    <border>
      <left style="thin"/>
      <right/>
      <top/>
      <bottom style="thin"/>
    </border>
    <border>
      <left/>
      <right style="thin"/>
      <top style="thin"/>
      <bottom style="dotted"/>
    </border>
    <border>
      <left/>
      <right style="thin"/>
      <top/>
      <bottom style="thin"/>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64" fillId="0" borderId="10" xfId="59" applyNumberFormat="1" applyFont="1" applyFill="1" applyBorder="1" applyAlignment="1">
      <alignment vertical="top"/>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8" fillId="0" borderId="11" xfId="59" applyNumberFormat="1" applyFont="1" applyFill="1" applyBorder="1" applyAlignment="1">
      <alignment vertical="top"/>
      <protection/>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0" fillId="0" borderId="21" xfId="0" applyFont="1" applyBorder="1" applyAlignment="1">
      <alignment horizontal="center" vertical="top"/>
    </xf>
    <xf numFmtId="0" fontId="60" fillId="0" borderId="10" xfId="0" applyFont="1" applyBorder="1" applyAlignment="1">
      <alignment horizontal="center" vertical="top"/>
    </xf>
    <xf numFmtId="0" fontId="60" fillId="0" borderId="22" xfId="0" applyFont="1" applyBorder="1" applyAlignment="1">
      <alignment horizontal="center" vertical="top"/>
    </xf>
    <xf numFmtId="0" fontId="60" fillId="0" borderId="11" xfId="0" applyFont="1" applyBorder="1" applyAlignment="1">
      <alignment horizontal="center" vertical="top"/>
    </xf>
    <xf numFmtId="0" fontId="60" fillId="0" borderId="23" xfId="0" applyFont="1" applyBorder="1" applyAlignment="1">
      <alignment horizontal="center" vertical="top"/>
    </xf>
    <xf numFmtId="0" fontId="60" fillId="0" borderId="15" xfId="0" applyFont="1" applyBorder="1" applyAlignment="1">
      <alignment horizontal="center" vertical="top"/>
    </xf>
    <xf numFmtId="0" fontId="60" fillId="0" borderId="21" xfId="0" applyFont="1" applyBorder="1" applyAlignment="1">
      <alignment vertical="top"/>
    </xf>
    <xf numFmtId="0" fontId="0" fillId="0" borderId="22" xfId="0" applyBorder="1" applyAlignment="1">
      <alignment vertical="top"/>
    </xf>
    <xf numFmtId="0" fontId="0" fillId="0" borderId="24" xfId="0" applyBorder="1" applyAlignment="1">
      <alignment vertical="top"/>
    </xf>
    <xf numFmtId="2" fontId="0" fillId="34" borderId="25" xfId="0" applyNumberFormat="1" applyFill="1" applyBorder="1" applyAlignment="1">
      <alignment horizontal="center" vertical="top"/>
    </xf>
    <xf numFmtId="0" fontId="0" fillId="34" borderId="25" xfId="0" applyFill="1" applyBorder="1" applyAlignment="1">
      <alignment horizontal="center" vertical="top"/>
    </xf>
    <xf numFmtId="2" fontId="69" fillId="34" borderId="12" xfId="0" applyNumberFormat="1" applyFont="1" applyFill="1" applyBorder="1" applyAlignment="1">
      <alignment horizontal="center" vertical="top" wrapText="1"/>
    </xf>
    <xf numFmtId="166" fontId="69" fillId="34" borderId="12" xfId="0" applyNumberFormat="1" applyFont="1" applyFill="1" applyBorder="1" applyAlignment="1">
      <alignment horizontal="center" vertical="top" wrapText="1"/>
    </xf>
    <xf numFmtId="2" fontId="69" fillId="34" borderId="12" xfId="0" applyNumberFormat="1" applyFont="1" applyFill="1" applyBorder="1" applyAlignment="1">
      <alignment horizontal="center" vertical="top"/>
    </xf>
    <xf numFmtId="1" fontId="0" fillId="34" borderId="25" xfId="0" applyNumberFormat="1" applyFill="1" applyBorder="1" applyAlignment="1">
      <alignment horizontal="center" vertical="top"/>
    </xf>
    <xf numFmtId="2" fontId="0" fillId="34" borderId="12" xfId="0" applyNumberFormat="1" applyFill="1" applyBorder="1" applyAlignment="1">
      <alignment vertical="top"/>
    </xf>
    <xf numFmtId="0" fontId="14" fillId="0" borderId="10" xfId="59" applyNumberFormat="1" applyFont="1" applyFill="1" applyBorder="1" applyAlignment="1" applyProtection="1">
      <alignment vertical="top" wrapText="1"/>
      <protection locked="0"/>
    </xf>
    <xf numFmtId="0" fontId="70" fillId="33" borderId="10" xfId="59" applyNumberFormat="1" applyFont="1" applyFill="1" applyBorder="1" applyAlignment="1" applyProtection="1">
      <alignment vertical="top" wrapText="1"/>
      <protection locked="0"/>
    </xf>
    <xf numFmtId="10" fontId="71" fillId="33" borderId="10" xfId="64" applyNumberFormat="1" applyFont="1" applyFill="1" applyBorder="1" applyAlignment="1" applyProtection="1">
      <alignment horizontal="center" vertical="top"/>
      <protection locked="0"/>
    </xf>
    <xf numFmtId="0" fontId="13" fillId="0" borderId="10" xfId="59" applyNumberFormat="1" applyFont="1" applyFill="1" applyBorder="1" applyAlignment="1" applyProtection="1">
      <alignment vertical="top" wrapText="1"/>
      <protection locked="0"/>
    </xf>
    <xf numFmtId="0" fontId="13" fillId="0" borderId="10" xfId="64" applyNumberFormat="1" applyFont="1" applyFill="1" applyBorder="1" applyAlignment="1" applyProtection="1">
      <alignment vertical="top" wrapText="1"/>
      <protection locked="0"/>
    </xf>
    <xf numFmtId="0" fontId="14" fillId="0" borderId="10" xfId="59" applyNumberFormat="1" applyFont="1" applyFill="1" applyBorder="1" applyAlignment="1" applyProtection="1">
      <alignment vertical="top" wrapText="1"/>
      <protection/>
    </xf>
    <xf numFmtId="0" fontId="18" fillId="0" borderId="24" xfId="0" applyFont="1" applyBorder="1" applyAlignment="1">
      <alignment horizontal="justify" vertical="top" wrapText="1" shrinkToFit="1"/>
    </xf>
    <xf numFmtId="0" fontId="18" fillId="0" borderId="26" xfId="0" applyFont="1" applyBorder="1" applyAlignment="1">
      <alignment horizontal="justify" vertical="top" wrapText="1" shrinkToFit="1"/>
    </xf>
    <xf numFmtId="0" fontId="18" fillId="0" borderId="25" xfId="0" applyFont="1" applyBorder="1" applyAlignment="1">
      <alignment horizontal="justify" vertical="top" wrapText="1" shrinkToFit="1"/>
    </xf>
    <xf numFmtId="0" fontId="18" fillId="0" borderId="27" xfId="0" applyFont="1" applyBorder="1" applyAlignment="1">
      <alignment horizontal="justify" vertical="top" wrapText="1" shrinkToFit="1"/>
    </xf>
    <xf numFmtId="0" fontId="18" fillId="0" borderId="14" xfId="0" applyFont="1" applyBorder="1" applyAlignment="1">
      <alignment horizontal="justify" vertical="top" wrapText="1" shrinkToFit="1"/>
    </xf>
    <xf numFmtId="0" fontId="18" fillId="0" borderId="20" xfId="0" applyFont="1" applyBorder="1" applyAlignment="1">
      <alignment horizontal="justify" vertical="top" wrapText="1" shrinkToFit="1"/>
    </xf>
    <xf numFmtId="0" fontId="18" fillId="0" borderId="28" xfId="0" applyFont="1" applyBorder="1" applyAlignment="1">
      <alignment horizontal="justify" vertical="top" wrapText="1" shrinkToFit="1"/>
    </xf>
    <xf numFmtId="0" fontId="18" fillId="0" borderId="29" xfId="0" applyFont="1" applyBorder="1" applyAlignment="1">
      <alignment horizontal="justify" vertical="top" wrapText="1" shrinkToFit="1"/>
    </xf>
    <xf numFmtId="0" fontId="18" fillId="0" borderId="30" xfId="0" applyFont="1" applyBorder="1" applyAlignment="1">
      <alignment horizontal="justify" vertical="top" wrapText="1" shrinkToFit="1"/>
    </xf>
    <xf numFmtId="0" fontId="18" fillId="0" borderId="31" xfId="0" applyFont="1" applyBorder="1" applyAlignment="1">
      <alignment horizontal="justify" vertical="top" wrapText="1" shrinkToFi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32"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ISHVAKARMA%20HOSTEL%20SEWER%20LIN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TAIL"/>
      <sheetName val="BOQ"/>
      <sheetName val="QUOTATION"/>
    </sheetNames>
    <sheetDataSet>
      <sheetData sheetId="0">
        <row r="78">
          <cell r="M78">
            <v>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7"/>
  <sheetViews>
    <sheetView showGridLines="0" zoomScale="75" zoomScaleNormal="75" zoomScalePageLayoutView="0" workbookViewId="0" topLeftCell="A1">
      <selection activeCell="B8" sqref="B8:BC8"/>
    </sheetView>
  </sheetViews>
  <sheetFormatPr defaultColWidth="9.140625" defaultRowHeight="15"/>
  <cols>
    <col min="1" max="1" width="14.8515625" style="27" customWidth="1"/>
    <col min="2" max="2" width="84.0039062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4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hidden="1" customWidth="1"/>
    <col min="54" max="54" width="18.8515625" style="27"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94" t="str">
        <f>B2&amp;" BoQ"</f>
        <v>Percentage BoQ</v>
      </c>
      <c r="B1" s="94"/>
      <c r="C1" s="94"/>
      <c r="D1" s="94"/>
      <c r="E1" s="94"/>
      <c r="F1" s="94"/>
      <c r="G1" s="94"/>
      <c r="H1" s="94"/>
      <c r="I1" s="94"/>
      <c r="J1" s="94"/>
      <c r="K1" s="94"/>
      <c r="L1" s="94"/>
      <c r="O1" s="2"/>
      <c r="P1" s="2"/>
      <c r="Q1" s="3"/>
      <c r="IE1" s="3"/>
      <c r="IF1" s="3"/>
      <c r="IG1" s="3"/>
      <c r="IH1" s="3"/>
      <c r="II1" s="3"/>
    </row>
    <row r="2" spans="1:17" s="1" customFormat="1" ht="25.5" customHeight="1" hidden="1">
      <c r="A2" s="29" t="s">
        <v>3</v>
      </c>
      <c r="B2" s="29" t="s">
        <v>41</v>
      </c>
      <c r="C2" s="29" t="s">
        <v>4</v>
      </c>
      <c r="D2" s="29" t="s">
        <v>5</v>
      </c>
      <c r="E2" s="29" t="s">
        <v>6</v>
      </c>
      <c r="J2" s="4"/>
      <c r="K2" s="4"/>
      <c r="L2" s="4"/>
      <c r="O2" s="2"/>
      <c r="P2" s="2"/>
      <c r="Q2" s="3"/>
    </row>
    <row r="3" spans="1:243" s="1" customFormat="1" ht="30" customHeight="1" hidden="1">
      <c r="A3" s="1" t="s">
        <v>46</v>
      </c>
      <c r="C3" s="1" t="s">
        <v>45</v>
      </c>
      <c r="IE3" s="3"/>
      <c r="IF3" s="3"/>
      <c r="IG3" s="3"/>
      <c r="IH3" s="3"/>
      <c r="II3" s="3"/>
    </row>
    <row r="4" spans="1:243" s="5" customFormat="1" ht="30.75" customHeight="1">
      <c r="A4" s="95" t="s">
        <v>51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0.75" customHeight="1">
      <c r="A5" s="95" t="s">
        <v>72</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6"/>
      <c r="IF5" s="6"/>
      <c r="IG5" s="6"/>
      <c r="IH5" s="6"/>
      <c r="II5" s="6"/>
    </row>
    <row r="6" spans="1:243" s="5" customFormat="1" ht="30.75" customHeight="1">
      <c r="A6" s="95" t="s">
        <v>89</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6"/>
      <c r="IF6" s="6"/>
      <c r="IG6" s="6"/>
      <c r="IH6" s="6"/>
      <c r="II6" s="6"/>
    </row>
    <row r="7" spans="1:243" s="5" customFormat="1" ht="29.25" customHeight="1" hidden="1">
      <c r="A7" s="96" t="s">
        <v>7</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58.5" customHeight="1">
      <c r="A8" s="30" t="s">
        <v>48</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8" t="s">
        <v>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50</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49</v>
      </c>
      <c r="BB11" s="32" t="s">
        <v>30</v>
      </c>
      <c r="BC11" s="32"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0" customFormat="1" ht="78" customHeight="1">
      <c r="A13" s="56">
        <v>1</v>
      </c>
      <c r="B13" s="78" t="s">
        <v>53</v>
      </c>
      <c r="C13" s="79"/>
      <c r="D13" s="64"/>
      <c r="E13" s="64"/>
      <c r="F13" s="64"/>
      <c r="G13" s="15"/>
      <c r="H13" s="15"/>
      <c r="I13" s="33"/>
      <c r="J13" s="16"/>
      <c r="K13" s="17"/>
      <c r="L13" s="17"/>
      <c r="M13" s="18"/>
      <c r="N13" s="19"/>
      <c r="O13" s="19"/>
      <c r="P13" s="34"/>
      <c r="Q13" s="19"/>
      <c r="R13" s="19"/>
      <c r="S13" s="34"/>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6"/>
      <c r="BB13" s="37"/>
      <c r="BC13" s="38"/>
      <c r="IE13" s="21">
        <v>1</v>
      </c>
      <c r="IF13" s="21" t="s">
        <v>32</v>
      </c>
      <c r="IG13" s="21" t="s">
        <v>33</v>
      </c>
      <c r="IH13" s="21">
        <v>10</v>
      </c>
      <c r="II13" s="21" t="s">
        <v>34</v>
      </c>
    </row>
    <row r="14" spans="1:243" s="20" customFormat="1" ht="28.5">
      <c r="A14" s="63"/>
      <c r="B14" s="86" t="s">
        <v>54</v>
      </c>
      <c r="C14" s="87"/>
      <c r="D14" s="65">
        <v>14</v>
      </c>
      <c r="E14" s="66" t="s">
        <v>68</v>
      </c>
      <c r="F14" s="65">
        <v>166.4</v>
      </c>
      <c r="G14" s="22"/>
      <c r="H14" s="15"/>
      <c r="I14" s="33" t="s">
        <v>36</v>
      </c>
      <c r="J14" s="16">
        <f>IF(I14="Less(-)",-1,1)</f>
        <v>1</v>
      </c>
      <c r="K14" s="17" t="s">
        <v>42</v>
      </c>
      <c r="L14" s="17" t="s">
        <v>6</v>
      </c>
      <c r="M14" s="39"/>
      <c r="N14" s="22"/>
      <c r="O14" s="22"/>
      <c r="P14" s="40"/>
      <c r="Q14" s="22"/>
      <c r="R14" s="22"/>
      <c r="S14" s="40"/>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50">
        <f>total_amount_ba($B$2,$D$2,D14,F14,J14,K14,M14)</f>
        <v>2329.6</v>
      </c>
      <c r="BB14" s="55">
        <f>BA14+SUM(N14:AZ14)</f>
        <v>2329.6</v>
      </c>
      <c r="BC14" s="38" t="str">
        <f>SpellNumber(L14,BB14)</f>
        <v>INR  Two Thousand Three Hundred &amp; Twenty Nine  and Paise Sixty Only</v>
      </c>
      <c r="IE14" s="21">
        <v>1.01</v>
      </c>
      <c r="IF14" s="21" t="s">
        <v>37</v>
      </c>
      <c r="IG14" s="21" t="s">
        <v>33</v>
      </c>
      <c r="IH14" s="21">
        <v>123.223</v>
      </c>
      <c r="II14" s="21" t="s">
        <v>35</v>
      </c>
    </row>
    <row r="15" spans="1:243" s="20" customFormat="1" ht="36.75" customHeight="1">
      <c r="A15" s="56">
        <v>2</v>
      </c>
      <c r="B15" s="78" t="s">
        <v>83</v>
      </c>
      <c r="C15" s="79"/>
      <c r="D15" s="64"/>
      <c r="E15" s="64"/>
      <c r="F15" s="64"/>
      <c r="G15" s="15"/>
      <c r="H15" s="15"/>
      <c r="I15" s="33"/>
      <c r="J15" s="16"/>
      <c r="K15" s="17"/>
      <c r="L15" s="17"/>
      <c r="M15" s="18"/>
      <c r="N15" s="19"/>
      <c r="O15" s="19"/>
      <c r="P15" s="34"/>
      <c r="Q15" s="19"/>
      <c r="R15" s="19"/>
      <c r="S15" s="34"/>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6"/>
      <c r="BB15" s="37"/>
      <c r="BC15" s="38"/>
      <c r="IE15" s="21">
        <v>1.01</v>
      </c>
      <c r="IF15" s="21" t="s">
        <v>37</v>
      </c>
      <c r="IG15" s="21" t="s">
        <v>33</v>
      </c>
      <c r="IH15" s="21">
        <v>123.223</v>
      </c>
      <c r="II15" s="21" t="s">
        <v>35</v>
      </c>
    </row>
    <row r="16" spans="1:243" s="20" customFormat="1" ht="33.75" customHeight="1">
      <c r="A16" s="63"/>
      <c r="B16" s="86" t="s">
        <v>55</v>
      </c>
      <c r="C16" s="87"/>
      <c r="D16" s="65">
        <v>8</v>
      </c>
      <c r="E16" s="66" t="s">
        <v>68</v>
      </c>
      <c r="F16" s="65">
        <v>4209.05</v>
      </c>
      <c r="G16" s="22"/>
      <c r="H16" s="15"/>
      <c r="I16" s="33" t="s">
        <v>36</v>
      </c>
      <c r="J16" s="16">
        <f>IF(I16="Less(-)",-1,1)</f>
        <v>1</v>
      </c>
      <c r="K16" s="17" t="s">
        <v>42</v>
      </c>
      <c r="L16" s="17" t="s">
        <v>6</v>
      </c>
      <c r="M16" s="39"/>
      <c r="N16" s="22"/>
      <c r="O16" s="22"/>
      <c r="P16" s="40"/>
      <c r="Q16" s="22"/>
      <c r="R16" s="22"/>
      <c r="S16" s="40"/>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50">
        <f>total_amount_ba($B$2,$D$2,D16,F16,J16,K16,M16)</f>
        <v>33672.4</v>
      </c>
      <c r="BB16" s="55">
        <f>BA16+SUM(N16:AZ16)</f>
        <v>33672.4</v>
      </c>
      <c r="BC16" s="38" t="str">
        <f>SpellNumber(L16,BB16)</f>
        <v>INR  Thirty Three Thousand Six Hundred &amp; Seventy Two  and Paise Forty Only</v>
      </c>
      <c r="IE16" s="21">
        <v>1.01</v>
      </c>
      <c r="IF16" s="21" t="s">
        <v>37</v>
      </c>
      <c r="IG16" s="21" t="s">
        <v>33</v>
      </c>
      <c r="IH16" s="21">
        <v>123.223</v>
      </c>
      <c r="II16" s="21" t="s">
        <v>35</v>
      </c>
    </row>
    <row r="17" spans="1:243" s="20" customFormat="1" ht="33" customHeight="1">
      <c r="A17" s="57">
        <v>3</v>
      </c>
      <c r="B17" s="78" t="s">
        <v>84</v>
      </c>
      <c r="C17" s="79"/>
      <c r="D17" s="64"/>
      <c r="E17" s="64"/>
      <c r="F17" s="64"/>
      <c r="G17" s="15"/>
      <c r="H17" s="15"/>
      <c r="I17" s="33"/>
      <c r="J17" s="16"/>
      <c r="K17" s="17"/>
      <c r="L17" s="17"/>
      <c r="M17" s="18"/>
      <c r="N17" s="19"/>
      <c r="O17" s="19"/>
      <c r="P17" s="34"/>
      <c r="Q17" s="19"/>
      <c r="R17" s="19"/>
      <c r="S17" s="34"/>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6"/>
      <c r="BB17" s="37"/>
      <c r="BC17" s="38"/>
      <c r="IE17" s="21">
        <v>1.01</v>
      </c>
      <c r="IF17" s="21" t="s">
        <v>37</v>
      </c>
      <c r="IG17" s="21" t="s">
        <v>33</v>
      </c>
      <c r="IH17" s="21">
        <v>123.223</v>
      </c>
      <c r="II17" s="21" t="s">
        <v>35</v>
      </c>
    </row>
    <row r="18" spans="1:243" s="20" customFormat="1" ht="33" customHeight="1">
      <c r="A18" s="58" t="s">
        <v>7</v>
      </c>
      <c r="B18" s="86" t="s">
        <v>85</v>
      </c>
      <c r="C18" s="87"/>
      <c r="D18" s="65">
        <v>8</v>
      </c>
      <c r="E18" s="66" t="s">
        <v>68</v>
      </c>
      <c r="F18" s="65">
        <v>4751.65</v>
      </c>
      <c r="G18" s="22"/>
      <c r="H18" s="15"/>
      <c r="I18" s="33" t="s">
        <v>36</v>
      </c>
      <c r="J18" s="16">
        <f>IF(I18="Less(-)",-1,1)</f>
        <v>1</v>
      </c>
      <c r="K18" s="17" t="s">
        <v>42</v>
      </c>
      <c r="L18" s="17" t="s">
        <v>6</v>
      </c>
      <c r="M18" s="39"/>
      <c r="N18" s="22"/>
      <c r="O18" s="22"/>
      <c r="P18" s="40"/>
      <c r="Q18" s="22"/>
      <c r="R18" s="22"/>
      <c r="S18" s="40"/>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50">
        <f>total_amount_ba($B$2,$D$2,D18,F18,J18,K18,M18)</f>
        <v>38013.2</v>
      </c>
      <c r="BB18" s="55">
        <f>BA18+SUM(N18:AZ18)</f>
        <v>38013.2</v>
      </c>
      <c r="BC18" s="38" t="str">
        <f>SpellNumber(L18,BB18)</f>
        <v>INR  Thirty Eight Thousand  &amp;Thirteen  and Paise Twenty Only</v>
      </c>
      <c r="IE18" s="21">
        <v>1.01</v>
      </c>
      <c r="IF18" s="21" t="s">
        <v>37</v>
      </c>
      <c r="IG18" s="21" t="s">
        <v>33</v>
      </c>
      <c r="IH18" s="21">
        <v>123.223</v>
      </c>
      <c r="II18" s="21" t="s">
        <v>35</v>
      </c>
    </row>
    <row r="19" spans="1:243" s="20" customFormat="1" ht="63" customHeight="1">
      <c r="A19" s="56">
        <v>4</v>
      </c>
      <c r="B19" s="82" t="s">
        <v>56</v>
      </c>
      <c r="C19" s="83"/>
      <c r="D19" s="65">
        <v>300</v>
      </c>
      <c r="E19" s="66" t="s">
        <v>69</v>
      </c>
      <c r="F19" s="65">
        <v>141.35</v>
      </c>
      <c r="G19" s="22"/>
      <c r="H19" s="15"/>
      <c r="I19" s="33" t="s">
        <v>36</v>
      </c>
      <c r="J19" s="16">
        <f>IF(I19="Less(-)",-1,1)</f>
        <v>1</v>
      </c>
      <c r="K19" s="17" t="s">
        <v>42</v>
      </c>
      <c r="L19" s="17" t="s">
        <v>6</v>
      </c>
      <c r="M19" s="39"/>
      <c r="N19" s="22"/>
      <c r="O19" s="22"/>
      <c r="P19" s="40"/>
      <c r="Q19" s="22"/>
      <c r="R19" s="22"/>
      <c r="S19" s="40"/>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50">
        <f>total_amount_ba($B$2,$D$2,D19,F19,J19,K19,M19)</f>
        <v>42405</v>
      </c>
      <c r="BB19" s="55">
        <f>BA19+SUM(N19:AZ19)</f>
        <v>42405</v>
      </c>
      <c r="BC19" s="38" t="str">
        <f>SpellNumber(L19,BB19)</f>
        <v>INR  Forty Two Thousand Four Hundred &amp; Five  Only</v>
      </c>
      <c r="IE19" s="21">
        <v>1.01</v>
      </c>
      <c r="IF19" s="21" t="s">
        <v>37</v>
      </c>
      <c r="IG19" s="21" t="s">
        <v>33</v>
      </c>
      <c r="IH19" s="21">
        <v>123.223</v>
      </c>
      <c r="II19" s="21" t="s">
        <v>35</v>
      </c>
    </row>
    <row r="20" spans="1:243" s="20" customFormat="1" ht="67.5" customHeight="1">
      <c r="A20" s="59">
        <v>5</v>
      </c>
      <c r="B20" s="82" t="s">
        <v>57</v>
      </c>
      <c r="C20" s="83"/>
      <c r="D20" s="67">
        <v>300</v>
      </c>
      <c r="E20" s="68" t="s">
        <v>52</v>
      </c>
      <c r="F20" s="69">
        <v>125.75</v>
      </c>
      <c r="G20" s="22"/>
      <c r="H20" s="15"/>
      <c r="I20" s="33" t="s">
        <v>36</v>
      </c>
      <c r="J20" s="16">
        <f>IF(I20="Less(-)",-1,1)</f>
        <v>1</v>
      </c>
      <c r="K20" s="17" t="s">
        <v>42</v>
      </c>
      <c r="L20" s="17" t="s">
        <v>6</v>
      </c>
      <c r="M20" s="39"/>
      <c r="N20" s="22"/>
      <c r="O20" s="22"/>
      <c r="P20" s="40"/>
      <c r="Q20" s="22"/>
      <c r="R20" s="22"/>
      <c r="S20" s="40"/>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50">
        <f>total_amount_ba($B$2,$D$2,D20,F20,J20,K20,M20)</f>
        <v>37725</v>
      </c>
      <c r="BB20" s="55">
        <f>BA20+SUM(N20:AZ20)</f>
        <v>37725</v>
      </c>
      <c r="BC20" s="38" t="str">
        <f>SpellNumber(L20,BB20)</f>
        <v>INR  Thirty Seven Thousand Seven Hundred &amp; Twenty Five  Only</v>
      </c>
      <c r="IE20" s="21">
        <v>1.01</v>
      </c>
      <c r="IF20" s="21" t="s">
        <v>37</v>
      </c>
      <c r="IG20" s="21" t="s">
        <v>33</v>
      </c>
      <c r="IH20" s="21">
        <v>123.223</v>
      </c>
      <c r="II20" s="21" t="s">
        <v>35</v>
      </c>
    </row>
    <row r="21" spans="1:243" s="20" customFormat="1" ht="171.75" customHeight="1">
      <c r="A21" s="60">
        <v>6</v>
      </c>
      <c r="B21" s="82" t="s">
        <v>58</v>
      </c>
      <c r="C21" s="83"/>
      <c r="D21" s="67">
        <v>300</v>
      </c>
      <c r="E21" s="68" t="s">
        <v>69</v>
      </c>
      <c r="F21" s="69">
        <v>756.15</v>
      </c>
      <c r="G21" s="22"/>
      <c r="H21" s="15"/>
      <c r="I21" s="33" t="s">
        <v>36</v>
      </c>
      <c r="J21" s="16">
        <f>IF(I21="Less(-)",-1,1)</f>
        <v>1</v>
      </c>
      <c r="K21" s="17" t="s">
        <v>42</v>
      </c>
      <c r="L21" s="17" t="s">
        <v>6</v>
      </c>
      <c r="M21" s="39"/>
      <c r="N21" s="22"/>
      <c r="O21" s="22"/>
      <c r="P21" s="40"/>
      <c r="Q21" s="22"/>
      <c r="R21" s="22"/>
      <c r="S21" s="40"/>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50">
        <f>total_amount_ba($B$2,$D$2,D21,F21,J21,K21,M21)</f>
        <v>226845</v>
      </c>
      <c r="BB21" s="55">
        <f>BA21+SUM(N21:AZ21)</f>
        <v>226845</v>
      </c>
      <c r="BC21" s="38" t="str">
        <f>SpellNumber(L21,BB21)</f>
        <v>INR  Two Lakh Twenty Six Thousand Eight Hundred &amp; Forty Five  Only</v>
      </c>
      <c r="IE21" s="21">
        <v>1.01</v>
      </c>
      <c r="IF21" s="21" t="s">
        <v>37</v>
      </c>
      <c r="IG21" s="21" t="s">
        <v>33</v>
      </c>
      <c r="IH21" s="21">
        <v>123.223</v>
      </c>
      <c r="II21" s="21" t="s">
        <v>35</v>
      </c>
    </row>
    <row r="22" spans="1:243" s="20" customFormat="1" ht="17.25" customHeight="1">
      <c r="A22" s="56">
        <v>7</v>
      </c>
      <c r="B22" s="78" t="s">
        <v>59</v>
      </c>
      <c r="C22" s="79"/>
      <c r="D22" s="64"/>
      <c r="E22" s="64"/>
      <c r="F22" s="64"/>
      <c r="G22" s="15"/>
      <c r="H22" s="15"/>
      <c r="I22" s="33"/>
      <c r="J22" s="16"/>
      <c r="K22" s="17"/>
      <c r="L22" s="17"/>
      <c r="M22" s="18"/>
      <c r="N22" s="19"/>
      <c r="O22" s="19"/>
      <c r="P22" s="34"/>
      <c r="Q22" s="19"/>
      <c r="R22" s="19"/>
      <c r="S22" s="34"/>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6"/>
      <c r="BB22" s="37"/>
      <c r="BC22" s="38"/>
      <c r="IE22" s="21">
        <v>1.01</v>
      </c>
      <c r="IF22" s="21" t="s">
        <v>37</v>
      </c>
      <c r="IG22" s="21" t="s">
        <v>33</v>
      </c>
      <c r="IH22" s="21">
        <v>123.223</v>
      </c>
      <c r="II22" s="21" t="s">
        <v>35</v>
      </c>
    </row>
    <row r="23" spans="1:243" s="20" customFormat="1" ht="34.5" customHeight="1">
      <c r="A23" s="63"/>
      <c r="B23" s="80" t="s">
        <v>60</v>
      </c>
      <c r="C23" s="81"/>
      <c r="D23" s="67">
        <v>79</v>
      </c>
      <c r="E23" s="68" t="s">
        <v>69</v>
      </c>
      <c r="F23" s="69">
        <v>168.25</v>
      </c>
      <c r="G23" s="22"/>
      <c r="H23" s="15"/>
      <c r="I23" s="33" t="s">
        <v>36</v>
      </c>
      <c r="J23" s="16">
        <f>IF(I23="Less(-)",-1,1)</f>
        <v>1</v>
      </c>
      <c r="K23" s="17" t="s">
        <v>42</v>
      </c>
      <c r="L23" s="17" t="s">
        <v>6</v>
      </c>
      <c r="M23" s="39"/>
      <c r="N23" s="22"/>
      <c r="O23" s="22"/>
      <c r="P23" s="40"/>
      <c r="Q23" s="22"/>
      <c r="R23" s="22"/>
      <c r="S23" s="40"/>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50">
        <f>total_amount_ba($B$2,$D$2,D23,F23,J23,K23,M23)</f>
        <v>13291.75</v>
      </c>
      <c r="BB23" s="55">
        <f>BA23+SUM(N23:AZ23)</f>
        <v>13291.75</v>
      </c>
      <c r="BC23" s="38" t="str">
        <f>SpellNumber(L23,BB23)</f>
        <v>INR  Thirteen Thousand Two Hundred &amp; Ninety One  and Paise Seventy Five Only</v>
      </c>
      <c r="IE23" s="21">
        <v>1.01</v>
      </c>
      <c r="IF23" s="21" t="s">
        <v>37</v>
      </c>
      <c r="IG23" s="21" t="s">
        <v>33</v>
      </c>
      <c r="IH23" s="21">
        <v>123.223</v>
      </c>
      <c r="II23" s="21" t="s">
        <v>35</v>
      </c>
    </row>
    <row r="24" spans="1:243" s="20" customFormat="1" ht="21" customHeight="1">
      <c r="A24" s="60">
        <v>8</v>
      </c>
      <c r="B24" s="78" t="s">
        <v>86</v>
      </c>
      <c r="C24" s="79"/>
      <c r="D24" s="64"/>
      <c r="E24" s="64"/>
      <c r="F24" s="64"/>
      <c r="G24" s="15"/>
      <c r="H24" s="15"/>
      <c r="I24" s="33"/>
      <c r="J24" s="16"/>
      <c r="K24" s="17"/>
      <c r="L24" s="17"/>
      <c r="M24" s="18"/>
      <c r="N24" s="19"/>
      <c r="O24" s="19"/>
      <c r="P24" s="34"/>
      <c r="Q24" s="19"/>
      <c r="R24" s="19"/>
      <c r="S24" s="34"/>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6"/>
      <c r="BB24" s="37"/>
      <c r="BC24" s="38"/>
      <c r="IE24" s="21">
        <v>1.01</v>
      </c>
      <c r="IF24" s="21" t="s">
        <v>37</v>
      </c>
      <c r="IG24" s="21" t="s">
        <v>33</v>
      </c>
      <c r="IH24" s="21">
        <v>123.223</v>
      </c>
      <c r="II24" s="21" t="s">
        <v>35</v>
      </c>
    </row>
    <row r="25" spans="1:243" s="20" customFormat="1" ht="33.75" customHeight="1">
      <c r="A25" s="63"/>
      <c r="B25" s="80" t="s">
        <v>61</v>
      </c>
      <c r="C25" s="81"/>
      <c r="D25" s="67">
        <v>93</v>
      </c>
      <c r="E25" s="68" t="s">
        <v>69</v>
      </c>
      <c r="F25" s="69">
        <v>96.05</v>
      </c>
      <c r="G25" s="22"/>
      <c r="H25" s="15"/>
      <c r="I25" s="33" t="s">
        <v>36</v>
      </c>
      <c r="J25" s="16">
        <f>IF(I25="Less(-)",-1,1)</f>
        <v>1</v>
      </c>
      <c r="K25" s="17" t="s">
        <v>42</v>
      </c>
      <c r="L25" s="17" t="s">
        <v>6</v>
      </c>
      <c r="M25" s="39"/>
      <c r="N25" s="22"/>
      <c r="O25" s="22"/>
      <c r="P25" s="40"/>
      <c r="Q25" s="22"/>
      <c r="R25" s="22"/>
      <c r="S25" s="40"/>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50">
        <f>total_amount_ba($B$2,$D$2,D25,F25,J25,K25,M25)</f>
        <v>8932.65</v>
      </c>
      <c r="BB25" s="55">
        <f>BA25+SUM(N25:AZ25)</f>
        <v>8932.65</v>
      </c>
      <c r="BC25" s="38" t="str">
        <f>SpellNumber(L25,BB25)</f>
        <v>INR  Eight Thousand Nine Hundred &amp; Thirty Two  and Paise Sixty Five Only</v>
      </c>
      <c r="IE25" s="21">
        <v>1.01</v>
      </c>
      <c r="IF25" s="21" t="s">
        <v>37</v>
      </c>
      <c r="IG25" s="21" t="s">
        <v>33</v>
      </c>
      <c r="IH25" s="21">
        <v>123.223</v>
      </c>
      <c r="II25" s="21" t="s">
        <v>35</v>
      </c>
    </row>
    <row r="26" spans="1:243" s="20" customFormat="1" ht="51" customHeight="1">
      <c r="A26" s="56">
        <v>9</v>
      </c>
      <c r="B26" s="78" t="s">
        <v>62</v>
      </c>
      <c r="C26" s="79"/>
      <c r="D26" s="64"/>
      <c r="E26" s="64"/>
      <c r="F26" s="64"/>
      <c r="G26" s="15"/>
      <c r="H26" s="15"/>
      <c r="I26" s="33"/>
      <c r="J26" s="16"/>
      <c r="K26" s="17"/>
      <c r="L26" s="17"/>
      <c r="M26" s="18"/>
      <c r="N26" s="19"/>
      <c r="O26" s="19"/>
      <c r="P26" s="34"/>
      <c r="Q26" s="19"/>
      <c r="R26" s="19"/>
      <c r="S26" s="34"/>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6"/>
      <c r="BB26" s="37"/>
      <c r="BC26" s="38"/>
      <c r="IE26" s="21">
        <v>1.01</v>
      </c>
      <c r="IF26" s="21" t="s">
        <v>37</v>
      </c>
      <c r="IG26" s="21" t="s">
        <v>33</v>
      </c>
      <c r="IH26" s="21">
        <v>123.223</v>
      </c>
      <c r="II26" s="21" t="s">
        <v>35</v>
      </c>
    </row>
    <row r="27" spans="1:243" s="20" customFormat="1" ht="28.5">
      <c r="A27" s="63"/>
      <c r="B27" s="80" t="s">
        <v>82</v>
      </c>
      <c r="C27" s="81"/>
      <c r="D27" s="67">
        <v>559</v>
      </c>
      <c r="E27" s="68" t="s">
        <v>69</v>
      </c>
      <c r="F27" s="69">
        <v>13.95</v>
      </c>
      <c r="G27" s="22"/>
      <c r="H27" s="15"/>
      <c r="I27" s="33" t="s">
        <v>36</v>
      </c>
      <c r="J27" s="16">
        <f>IF(I27="Less(-)",-1,1)</f>
        <v>1</v>
      </c>
      <c r="K27" s="17" t="s">
        <v>42</v>
      </c>
      <c r="L27" s="17" t="s">
        <v>6</v>
      </c>
      <c r="M27" s="39"/>
      <c r="N27" s="22"/>
      <c r="O27" s="22"/>
      <c r="P27" s="40"/>
      <c r="Q27" s="22"/>
      <c r="R27" s="22"/>
      <c r="S27" s="40"/>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50">
        <f>total_amount_ba($B$2,$D$2,D27,F27,J27,K27,M27)</f>
        <v>7798.05</v>
      </c>
      <c r="BB27" s="55">
        <f>BA27+SUM(N27:AZ27)</f>
        <v>7798.05</v>
      </c>
      <c r="BC27" s="38" t="str">
        <f>SpellNumber(L27,BB27)</f>
        <v>INR  Seven Thousand Seven Hundred &amp; Ninety Eight  and Paise Five Only</v>
      </c>
      <c r="IE27" s="21">
        <v>1.01</v>
      </c>
      <c r="IF27" s="21" t="s">
        <v>37</v>
      </c>
      <c r="IG27" s="21" t="s">
        <v>33</v>
      </c>
      <c r="IH27" s="21">
        <v>123.223</v>
      </c>
      <c r="II27" s="21" t="s">
        <v>35</v>
      </c>
    </row>
    <row r="28" spans="1:243" s="20" customFormat="1" ht="95.25" customHeight="1">
      <c r="A28" s="56">
        <v>10</v>
      </c>
      <c r="B28" s="78" t="s">
        <v>63</v>
      </c>
      <c r="C28" s="79"/>
      <c r="D28" s="64"/>
      <c r="E28" s="64"/>
      <c r="F28" s="64"/>
      <c r="G28" s="15"/>
      <c r="H28" s="15"/>
      <c r="I28" s="33"/>
      <c r="J28" s="16"/>
      <c r="K28" s="17"/>
      <c r="L28" s="17"/>
      <c r="M28" s="18"/>
      <c r="N28" s="19"/>
      <c r="O28" s="19"/>
      <c r="P28" s="34"/>
      <c r="Q28" s="19"/>
      <c r="R28" s="19"/>
      <c r="S28" s="34"/>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6"/>
      <c r="BB28" s="37"/>
      <c r="BC28" s="38"/>
      <c r="IE28" s="21">
        <v>1.01</v>
      </c>
      <c r="IF28" s="21" t="s">
        <v>37</v>
      </c>
      <c r="IG28" s="21" t="s">
        <v>33</v>
      </c>
      <c r="IH28" s="21">
        <v>123.223</v>
      </c>
      <c r="II28" s="21" t="s">
        <v>35</v>
      </c>
    </row>
    <row r="29" spans="1:243" s="20" customFormat="1" ht="16.5" customHeight="1">
      <c r="A29" s="61"/>
      <c r="B29" s="84" t="s">
        <v>87</v>
      </c>
      <c r="C29" s="85"/>
      <c r="D29" s="64"/>
      <c r="E29" s="64"/>
      <c r="F29" s="64"/>
      <c r="G29" s="15"/>
      <c r="H29" s="15"/>
      <c r="I29" s="33"/>
      <c r="J29" s="16"/>
      <c r="K29" s="17"/>
      <c r="L29" s="17"/>
      <c r="M29" s="18"/>
      <c r="N29" s="19"/>
      <c r="O29" s="19"/>
      <c r="P29" s="34"/>
      <c r="Q29" s="19"/>
      <c r="R29" s="19"/>
      <c r="S29" s="34"/>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6"/>
      <c r="BB29" s="37"/>
      <c r="BC29" s="38"/>
      <c r="IE29" s="21">
        <v>1.01</v>
      </c>
      <c r="IF29" s="21" t="s">
        <v>37</v>
      </c>
      <c r="IG29" s="21" t="s">
        <v>33</v>
      </c>
      <c r="IH29" s="21">
        <v>123.223</v>
      </c>
      <c r="II29" s="21" t="s">
        <v>35</v>
      </c>
    </row>
    <row r="30" spans="1:243" s="20" customFormat="1" ht="34.5" customHeight="1">
      <c r="A30" s="63"/>
      <c r="B30" s="80" t="s">
        <v>81</v>
      </c>
      <c r="C30" s="81"/>
      <c r="D30" s="65">
        <v>313</v>
      </c>
      <c r="E30" s="66" t="s">
        <v>70</v>
      </c>
      <c r="F30" s="65">
        <v>225.45</v>
      </c>
      <c r="G30" s="22"/>
      <c r="H30" s="15"/>
      <c r="I30" s="33" t="s">
        <v>36</v>
      </c>
      <c r="J30" s="16">
        <f>IF(I30="Less(-)",-1,1)</f>
        <v>1</v>
      </c>
      <c r="K30" s="17" t="s">
        <v>42</v>
      </c>
      <c r="L30" s="17" t="s">
        <v>6</v>
      </c>
      <c r="M30" s="39"/>
      <c r="N30" s="22"/>
      <c r="O30" s="22"/>
      <c r="P30" s="40"/>
      <c r="Q30" s="22"/>
      <c r="R30" s="22"/>
      <c r="S30" s="40"/>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50">
        <f>total_amount_ba($B$2,$D$2,D30,F30,J30,K30,M30)</f>
        <v>70565.85</v>
      </c>
      <c r="BB30" s="55">
        <f>BA30+SUM(N30:AZ30)</f>
        <v>70565.85</v>
      </c>
      <c r="BC30" s="38" t="str">
        <f>SpellNumber(L30,BB30)</f>
        <v>INR  Seventy Thousand Five Hundred &amp; Sixty Five  and Paise Eighty Five Only</v>
      </c>
      <c r="IE30" s="21">
        <v>1.01</v>
      </c>
      <c r="IF30" s="21" t="s">
        <v>37</v>
      </c>
      <c r="IG30" s="21" t="s">
        <v>33</v>
      </c>
      <c r="IH30" s="21">
        <v>123.223</v>
      </c>
      <c r="II30" s="21" t="s">
        <v>35</v>
      </c>
    </row>
    <row r="31" spans="1:243" s="20" customFormat="1" ht="51.75" customHeight="1">
      <c r="A31" s="62">
        <v>11</v>
      </c>
      <c r="B31" s="82" t="s">
        <v>64</v>
      </c>
      <c r="C31" s="83"/>
      <c r="D31" s="64"/>
      <c r="E31" s="64"/>
      <c r="F31" s="64"/>
      <c r="G31" s="15"/>
      <c r="H31" s="15"/>
      <c r="I31" s="33"/>
      <c r="J31" s="16"/>
      <c r="K31" s="17"/>
      <c r="L31" s="17"/>
      <c r="M31" s="18"/>
      <c r="N31" s="19"/>
      <c r="O31" s="19"/>
      <c r="P31" s="34"/>
      <c r="Q31" s="19"/>
      <c r="R31" s="19"/>
      <c r="S31" s="34"/>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6"/>
      <c r="BB31" s="37"/>
      <c r="BC31" s="38"/>
      <c r="IE31" s="21">
        <v>1.01</v>
      </c>
      <c r="IF31" s="21" t="s">
        <v>37</v>
      </c>
      <c r="IG31" s="21" t="s">
        <v>33</v>
      </c>
      <c r="IH31" s="21">
        <v>123.223</v>
      </c>
      <c r="II31" s="21" t="s">
        <v>35</v>
      </c>
    </row>
    <row r="32" spans="1:243" s="20" customFormat="1" ht="17.25" customHeight="1">
      <c r="A32" s="58" t="s">
        <v>7</v>
      </c>
      <c r="B32" s="82" t="s">
        <v>80</v>
      </c>
      <c r="C32" s="83"/>
      <c r="D32" s="65">
        <f>'[4]DETAIL'!M78</f>
        <v>313</v>
      </c>
      <c r="E32" s="66" t="s">
        <v>70</v>
      </c>
      <c r="F32" s="65">
        <v>761.85</v>
      </c>
      <c r="G32" s="22"/>
      <c r="H32" s="15"/>
      <c r="I32" s="33" t="s">
        <v>36</v>
      </c>
      <c r="J32" s="16">
        <f>IF(I32="Less(-)",-1,1)</f>
        <v>1</v>
      </c>
      <c r="K32" s="17" t="s">
        <v>42</v>
      </c>
      <c r="L32" s="17" t="s">
        <v>6</v>
      </c>
      <c r="M32" s="39"/>
      <c r="N32" s="22"/>
      <c r="O32" s="22"/>
      <c r="P32" s="40"/>
      <c r="Q32" s="22"/>
      <c r="R32" s="22"/>
      <c r="S32" s="40"/>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50">
        <f>total_amount_ba($B$2,$D$2,D32,F32,J32,K32,M32)</f>
        <v>238459.05</v>
      </c>
      <c r="BB32" s="55">
        <f>BA32+SUM(N32:AZ32)</f>
        <v>238459.05</v>
      </c>
      <c r="BC32" s="38" t="str">
        <f>SpellNumber(L32,BB32)</f>
        <v>INR  Two Lakh Thirty Eight Thousand Four Hundred &amp; Fifty Nine  and Paise Five Only</v>
      </c>
      <c r="IE32" s="21">
        <v>1.01</v>
      </c>
      <c r="IF32" s="21" t="s">
        <v>37</v>
      </c>
      <c r="IG32" s="21" t="s">
        <v>33</v>
      </c>
      <c r="IH32" s="21">
        <v>123.223</v>
      </c>
      <c r="II32" s="21" t="s">
        <v>35</v>
      </c>
    </row>
    <row r="33" spans="1:243" s="20" customFormat="1" ht="47.25" customHeight="1">
      <c r="A33" s="62">
        <v>12</v>
      </c>
      <c r="B33" s="82" t="s">
        <v>79</v>
      </c>
      <c r="C33" s="83"/>
      <c r="D33" s="64"/>
      <c r="E33" s="64"/>
      <c r="F33" s="64"/>
      <c r="G33" s="15"/>
      <c r="H33" s="15"/>
      <c r="I33" s="33"/>
      <c r="J33" s="16"/>
      <c r="K33" s="17"/>
      <c r="L33" s="17"/>
      <c r="M33" s="18"/>
      <c r="N33" s="19"/>
      <c r="O33" s="19"/>
      <c r="P33" s="34"/>
      <c r="Q33" s="19"/>
      <c r="R33" s="19"/>
      <c r="S33" s="34"/>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6"/>
      <c r="BB33" s="37"/>
      <c r="BC33" s="38"/>
      <c r="IE33" s="21">
        <v>1.01</v>
      </c>
      <c r="IF33" s="21" t="s">
        <v>37</v>
      </c>
      <c r="IG33" s="21" t="s">
        <v>33</v>
      </c>
      <c r="IH33" s="21">
        <v>123.223</v>
      </c>
      <c r="II33" s="21" t="s">
        <v>35</v>
      </c>
    </row>
    <row r="34" spans="1:243" s="20" customFormat="1" ht="44.25" customHeight="1">
      <c r="A34" s="58" t="s">
        <v>7</v>
      </c>
      <c r="B34" s="82" t="s">
        <v>77</v>
      </c>
      <c r="C34" s="83"/>
      <c r="D34" s="65">
        <v>20</v>
      </c>
      <c r="E34" s="66" t="s">
        <v>70</v>
      </c>
      <c r="F34" s="65">
        <v>479.85</v>
      </c>
      <c r="G34" s="22"/>
      <c r="H34" s="15"/>
      <c r="I34" s="33" t="s">
        <v>36</v>
      </c>
      <c r="J34" s="16">
        <f>IF(I34="Less(-)",-1,1)</f>
        <v>1</v>
      </c>
      <c r="K34" s="17" t="s">
        <v>42</v>
      </c>
      <c r="L34" s="17" t="s">
        <v>6</v>
      </c>
      <c r="M34" s="39"/>
      <c r="N34" s="22"/>
      <c r="O34" s="22"/>
      <c r="P34" s="40"/>
      <c r="Q34" s="22"/>
      <c r="R34" s="22"/>
      <c r="S34" s="40"/>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50">
        <f>total_amount_ba($B$2,$D$2,D34,F34,J34,K34,M34)</f>
        <v>9597</v>
      </c>
      <c r="BB34" s="55">
        <f>BA34+SUM(N34:AZ34)</f>
        <v>9597</v>
      </c>
      <c r="BC34" s="38" t="str">
        <f>SpellNumber(L34,BB34)</f>
        <v>INR  Nine Thousand Five Hundred &amp; Ninety Seven  Only</v>
      </c>
      <c r="IE34" s="21">
        <v>1.01</v>
      </c>
      <c r="IF34" s="21" t="s">
        <v>37</v>
      </c>
      <c r="IG34" s="21" t="s">
        <v>33</v>
      </c>
      <c r="IH34" s="21">
        <v>123.223</v>
      </c>
      <c r="II34" s="21" t="s">
        <v>35</v>
      </c>
    </row>
    <row r="35" spans="1:243" s="20" customFormat="1" ht="49.5" customHeight="1">
      <c r="A35" s="62">
        <v>13</v>
      </c>
      <c r="B35" s="78" t="s">
        <v>65</v>
      </c>
      <c r="C35" s="79"/>
      <c r="D35" s="64"/>
      <c r="E35" s="64"/>
      <c r="F35" s="64"/>
      <c r="G35" s="15"/>
      <c r="H35" s="15"/>
      <c r="I35" s="33"/>
      <c r="J35" s="16"/>
      <c r="K35" s="17"/>
      <c r="L35" s="17"/>
      <c r="M35" s="18"/>
      <c r="N35" s="19"/>
      <c r="O35" s="19"/>
      <c r="P35" s="34"/>
      <c r="Q35" s="19"/>
      <c r="R35" s="19"/>
      <c r="S35" s="34"/>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6"/>
      <c r="BB35" s="37"/>
      <c r="BC35" s="38"/>
      <c r="IE35" s="21">
        <v>1.01</v>
      </c>
      <c r="IF35" s="21" t="s">
        <v>37</v>
      </c>
      <c r="IG35" s="21" t="s">
        <v>33</v>
      </c>
      <c r="IH35" s="21">
        <v>123.223</v>
      </c>
      <c r="II35" s="21" t="s">
        <v>35</v>
      </c>
    </row>
    <row r="36" spans="1:243" s="20" customFormat="1" ht="36" customHeight="1">
      <c r="A36" s="58" t="s">
        <v>7</v>
      </c>
      <c r="B36" s="80" t="s">
        <v>78</v>
      </c>
      <c r="C36" s="81"/>
      <c r="D36" s="65">
        <v>313</v>
      </c>
      <c r="E36" s="66" t="s">
        <v>70</v>
      </c>
      <c r="F36" s="65">
        <v>327.05</v>
      </c>
      <c r="G36" s="22"/>
      <c r="H36" s="15"/>
      <c r="I36" s="33" t="s">
        <v>36</v>
      </c>
      <c r="J36" s="16">
        <f>IF(I36="Less(-)",-1,1)</f>
        <v>1</v>
      </c>
      <c r="K36" s="17" t="s">
        <v>42</v>
      </c>
      <c r="L36" s="17" t="s">
        <v>6</v>
      </c>
      <c r="M36" s="39"/>
      <c r="N36" s="22"/>
      <c r="O36" s="22"/>
      <c r="P36" s="40"/>
      <c r="Q36" s="22"/>
      <c r="R36" s="22"/>
      <c r="S36" s="40"/>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50">
        <f>total_amount_ba($B$2,$D$2,D36,F36,J36,K36,M36)</f>
        <v>102366.65</v>
      </c>
      <c r="BB36" s="55">
        <f>BA36+SUM(N36:AZ36)</f>
        <v>102366.65</v>
      </c>
      <c r="BC36" s="38" t="str">
        <f>SpellNumber(L36,BB36)</f>
        <v>INR  One Lakh Two Thousand Three Hundred &amp; Sixty Six  and Paise Sixty Five Only</v>
      </c>
      <c r="IE36" s="21">
        <v>1.01</v>
      </c>
      <c r="IF36" s="21" t="s">
        <v>37</v>
      </c>
      <c r="IG36" s="21" t="s">
        <v>33</v>
      </c>
      <c r="IH36" s="21">
        <v>123.223</v>
      </c>
      <c r="II36" s="21" t="s">
        <v>35</v>
      </c>
    </row>
    <row r="37" spans="1:243" s="20" customFormat="1" ht="139.5" customHeight="1">
      <c r="A37" s="62">
        <v>14</v>
      </c>
      <c r="B37" s="78" t="s">
        <v>74</v>
      </c>
      <c r="C37" s="79"/>
      <c r="D37" s="64"/>
      <c r="E37" s="64"/>
      <c r="F37" s="64"/>
      <c r="G37" s="15"/>
      <c r="H37" s="15"/>
      <c r="I37" s="33"/>
      <c r="J37" s="16"/>
      <c r="K37" s="17"/>
      <c r="L37" s="17"/>
      <c r="M37" s="18"/>
      <c r="N37" s="19"/>
      <c r="O37" s="19"/>
      <c r="P37" s="34"/>
      <c r="Q37" s="19"/>
      <c r="R37" s="19"/>
      <c r="S37" s="34"/>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6"/>
      <c r="BB37" s="37"/>
      <c r="BC37" s="38"/>
      <c r="IE37" s="21">
        <v>1.01</v>
      </c>
      <c r="IF37" s="21" t="s">
        <v>37</v>
      </c>
      <c r="IG37" s="21" t="s">
        <v>33</v>
      </c>
      <c r="IH37" s="21">
        <v>123.223</v>
      </c>
      <c r="II37" s="21" t="s">
        <v>35</v>
      </c>
    </row>
    <row r="38" spans="1:243" s="20" customFormat="1" ht="35.25" customHeight="1">
      <c r="A38" s="58" t="s">
        <v>7</v>
      </c>
      <c r="B38" s="80" t="s">
        <v>75</v>
      </c>
      <c r="C38" s="81"/>
      <c r="D38" s="70">
        <v>4</v>
      </c>
      <c r="E38" s="66" t="s">
        <v>35</v>
      </c>
      <c r="F38" s="71">
        <v>22983.25</v>
      </c>
      <c r="G38" s="22"/>
      <c r="H38" s="15"/>
      <c r="I38" s="33" t="s">
        <v>36</v>
      </c>
      <c r="J38" s="16">
        <f>IF(I38="Less(-)",-1,1)</f>
        <v>1</v>
      </c>
      <c r="K38" s="17" t="s">
        <v>42</v>
      </c>
      <c r="L38" s="17" t="s">
        <v>6</v>
      </c>
      <c r="M38" s="39"/>
      <c r="N38" s="22"/>
      <c r="O38" s="22"/>
      <c r="P38" s="40"/>
      <c r="Q38" s="22"/>
      <c r="R38" s="22"/>
      <c r="S38" s="40"/>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50">
        <f>total_amount_ba($B$2,$D$2,D38,F38,J38,K38,M38)</f>
        <v>91933</v>
      </c>
      <c r="BB38" s="55">
        <f>BA38+SUM(N38:AZ38)</f>
        <v>91933</v>
      </c>
      <c r="BC38" s="38" t="str">
        <f>SpellNumber(L38,BB38)</f>
        <v>INR  Ninety One Thousand Nine Hundred &amp; Thirty Three  Only</v>
      </c>
      <c r="IE38" s="21">
        <v>1.01</v>
      </c>
      <c r="IF38" s="21" t="s">
        <v>37</v>
      </c>
      <c r="IG38" s="21" t="s">
        <v>33</v>
      </c>
      <c r="IH38" s="21">
        <v>123.223</v>
      </c>
      <c r="II38" s="21" t="s">
        <v>35</v>
      </c>
    </row>
    <row r="39" spans="1:243" s="20" customFormat="1" ht="141.75" customHeight="1">
      <c r="A39" s="62">
        <v>15</v>
      </c>
      <c r="B39" s="78" t="s">
        <v>66</v>
      </c>
      <c r="C39" s="79"/>
      <c r="D39" s="64"/>
      <c r="E39" s="64"/>
      <c r="F39" s="64"/>
      <c r="G39" s="15"/>
      <c r="H39" s="15"/>
      <c r="I39" s="33"/>
      <c r="J39" s="16"/>
      <c r="K39" s="17"/>
      <c r="L39" s="17"/>
      <c r="M39" s="18"/>
      <c r="N39" s="19"/>
      <c r="O39" s="19"/>
      <c r="P39" s="34"/>
      <c r="Q39" s="19"/>
      <c r="R39" s="19"/>
      <c r="S39" s="34"/>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6"/>
      <c r="BB39" s="37"/>
      <c r="BC39" s="38"/>
      <c r="IE39" s="21">
        <v>1.01</v>
      </c>
      <c r="IF39" s="21" t="s">
        <v>37</v>
      </c>
      <c r="IG39" s="21" t="s">
        <v>33</v>
      </c>
      <c r="IH39" s="21">
        <v>123.223</v>
      </c>
      <c r="II39" s="21" t="s">
        <v>35</v>
      </c>
    </row>
    <row r="40" spans="1:243" s="20" customFormat="1" ht="34.5" customHeight="1">
      <c r="A40" s="58" t="s">
        <v>7</v>
      </c>
      <c r="B40" s="80" t="s">
        <v>76</v>
      </c>
      <c r="C40" s="81"/>
      <c r="D40" s="70">
        <v>8</v>
      </c>
      <c r="E40" s="66" t="s">
        <v>35</v>
      </c>
      <c r="F40" s="71">
        <v>6849.6</v>
      </c>
      <c r="G40" s="22"/>
      <c r="H40" s="15"/>
      <c r="I40" s="33" t="s">
        <v>36</v>
      </c>
      <c r="J40" s="16">
        <f>IF(I40="Less(-)",-1,1)</f>
        <v>1</v>
      </c>
      <c r="K40" s="17" t="s">
        <v>42</v>
      </c>
      <c r="L40" s="17" t="s">
        <v>6</v>
      </c>
      <c r="M40" s="39"/>
      <c r="N40" s="22"/>
      <c r="O40" s="22"/>
      <c r="P40" s="40"/>
      <c r="Q40" s="22"/>
      <c r="R40" s="22"/>
      <c r="S40" s="40"/>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50">
        <f>total_amount_ba($B$2,$D$2,D40,F40,J40,K40,M40)</f>
        <v>54796.8</v>
      </c>
      <c r="BB40" s="55">
        <f>BA40+SUM(N40:AZ40)</f>
        <v>54796.8</v>
      </c>
      <c r="BC40" s="38" t="str">
        <f>SpellNumber(L40,BB40)</f>
        <v>INR  Fifty Four Thousand Seven Hundred &amp; Ninety Six  and Paise Eighty Only</v>
      </c>
      <c r="IE40" s="21">
        <v>1.01</v>
      </c>
      <c r="IF40" s="21" t="s">
        <v>37</v>
      </c>
      <c r="IG40" s="21" t="s">
        <v>33</v>
      </c>
      <c r="IH40" s="21">
        <v>123.223</v>
      </c>
      <c r="II40" s="21" t="s">
        <v>35</v>
      </c>
    </row>
    <row r="41" spans="1:243" s="20" customFormat="1" ht="141" customHeight="1">
      <c r="A41" s="62">
        <v>16</v>
      </c>
      <c r="B41" s="78" t="s">
        <v>67</v>
      </c>
      <c r="C41" s="79"/>
      <c r="D41" s="64"/>
      <c r="E41" s="64"/>
      <c r="F41" s="64"/>
      <c r="G41" s="15"/>
      <c r="H41" s="15"/>
      <c r="I41" s="33"/>
      <c r="J41" s="16"/>
      <c r="K41" s="17"/>
      <c r="L41" s="17"/>
      <c r="M41" s="18"/>
      <c r="N41" s="19"/>
      <c r="O41" s="19"/>
      <c r="P41" s="34"/>
      <c r="Q41" s="19"/>
      <c r="R41" s="19"/>
      <c r="S41" s="34"/>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6"/>
      <c r="BB41" s="37"/>
      <c r="BC41" s="38"/>
      <c r="IE41" s="21">
        <v>1.01</v>
      </c>
      <c r="IF41" s="21" t="s">
        <v>37</v>
      </c>
      <c r="IG41" s="21" t="s">
        <v>33</v>
      </c>
      <c r="IH41" s="21">
        <v>123.223</v>
      </c>
      <c r="II41" s="21" t="s">
        <v>35</v>
      </c>
    </row>
    <row r="42" spans="1:243" s="20" customFormat="1" ht="38.25" customHeight="1">
      <c r="A42" s="58" t="s">
        <v>7</v>
      </c>
      <c r="B42" s="80" t="s">
        <v>73</v>
      </c>
      <c r="C42" s="81"/>
      <c r="D42" s="70">
        <v>3</v>
      </c>
      <c r="E42" s="66" t="s">
        <v>35</v>
      </c>
      <c r="F42" s="71">
        <v>6088.6</v>
      </c>
      <c r="G42" s="22"/>
      <c r="H42" s="15"/>
      <c r="I42" s="33" t="s">
        <v>36</v>
      </c>
      <c r="J42" s="16">
        <f>IF(I42="Less(-)",-1,1)</f>
        <v>1</v>
      </c>
      <c r="K42" s="17" t="s">
        <v>42</v>
      </c>
      <c r="L42" s="17" t="s">
        <v>6</v>
      </c>
      <c r="M42" s="39"/>
      <c r="N42" s="22"/>
      <c r="O42" s="22"/>
      <c r="P42" s="40"/>
      <c r="Q42" s="22"/>
      <c r="R42" s="22"/>
      <c r="S42" s="40"/>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50">
        <f>total_amount_ba($B$2,$D$2,D42,F42,J42,K42,M42)</f>
        <v>18265.8</v>
      </c>
      <c r="BB42" s="55">
        <f>BA42+SUM(N42:AZ42)</f>
        <v>18265.8</v>
      </c>
      <c r="BC42" s="38" t="str">
        <f>SpellNumber(L42,BB42)</f>
        <v>INR  Eighteen Thousand Two Hundred &amp; Sixty Five  and Paise Eighty Only</v>
      </c>
      <c r="IE42" s="21">
        <v>1.01</v>
      </c>
      <c r="IF42" s="21" t="s">
        <v>37</v>
      </c>
      <c r="IG42" s="21" t="s">
        <v>33</v>
      </c>
      <c r="IH42" s="21">
        <v>123.223</v>
      </c>
      <c r="II42" s="21" t="s">
        <v>35</v>
      </c>
    </row>
    <row r="43" spans="1:243" s="20" customFormat="1" ht="42" customHeight="1">
      <c r="A43" s="59">
        <v>17</v>
      </c>
      <c r="B43" s="82" t="s">
        <v>88</v>
      </c>
      <c r="C43" s="83"/>
      <c r="D43" s="70">
        <v>11</v>
      </c>
      <c r="E43" s="66" t="s">
        <v>71</v>
      </c>
      <c r="F43" s="65">
        <v>339</v>
      </c>
      <c r="G43" s="22"/>
      <c r="H43" s="15"/>
      <c r="I43" s="33" t="s">
        <v>36</v>
      </c>
      <c r="J43" s="16">
        <f>IF(I43="Less(-)",-1,1)</f>
        <v>1</v>
      </c>
      <c r="K43" s="17" t="s">
        <v>42</v>
      </c>
      <c r="L43" s="17" t="s">
        <v>6</v>
      </c>
      <c r="M43" s="39"/>
      <c r="N43" s="22"/>
      <c r="O43" s="22"/>
      <c r="P43" s="40"/>
      <c r="Q43" s="22"/>
      <c r="R43" s="22"/>
      <c r="S43" s="40"/>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50">
        <f>total_amount_ba($B$2,$D$2,D43,F43,J43,K43,M43)</f>
        <v>3729</v>
      </c>
      <c r="BB43" s="55">
        <f>BA43+SUM(N43:AZ43)</f>
        <v>3729</v>
      </c>
      <c r="BC43" s="38" t="str">
        <f>SpellNumber(L43,BB43)</f>
        <v>INR  Three Thousand Seven Hundred &amp; Twenty Nine  Only</v>
      </c>
      <c r="IE43" s="21">
        <v>1.01</v>
      </c>
      <c r="IF43" s="21" t="s">
        <v>37</v>
      </c>
      <c r="IG43" s="21" t="s">
        <v>33</v>
      </c>
      <c r="IH43" s="21">
        <v>123.223</v>
      </c>
      <c r="II43" s="21" t="s">
        <v>35</v>
      </c>
    </row>
    <row r="44" spans="1:243" s="20" customFormat="1" ht="34.5" customHeight="1">
      <c r="A44" s="41" t="s">
        <v>40</v>
      </c>
      <c r="B44" s="42"/>
      <c r="C44" s="43"/>
      <c r="D44" s="44"/>
      <c r="E44" s="44"/>
      <c r="F44" s="44"/>
      <c r="G44" s="44"/>
      <c r="H44" s="45"/>
      <c r="I44" s="45"/>
      <c r="J44" s="45"/>
      <c r="K44" s="45"/>
      <c r="L44" s="46"/>
      <c r="BA44" s="51">
        <f>SUM(BA13:BA43)</f>
        <v>1000725.8</v>
      </c>
      <c r="BB44" s="54">
        <f>SUM(BB13:BB43)</f>
        <v>1000725.8</v>
      </c>
      <c r="BC44" s="38" t="str">
        <f>SpellNumber($E$2,BB44)</f>
        <v>INR  Ten Lakh Seven Hundred &amp; Twenty Five  and Paise Eighty Only</v>
      </c>
      <c r="IE44" s="21">
        <v>4</v>
      </c>
      <c r="IF44" s="21" t="s">
        <v>38</v>
      </c>
      <c r="IG44" s="21" t="s">
        <v>39</v>
      </c>
      <c r="IH44" s="21">
        <v>10</v>
      </c>
      <c r="II44" s="21" t="s">
        <v>35</v>
      </c>
    </row>
    <row r="45" spans="1:243" s="25" customFormat="1" ht="33.75" customHeight="1">
      <c r="A45" s="42" t="s">
        <v>44</v>
      </c>
      <c r="B45" s="47"/>
      <c r="C45" s="23"/>
      <c r="D45" s="72">
        <v>16</v>
      </c>
      <c r="E45" s="73" t="s">
        <v>47</v>
      </c>
      <c r="F45" s="74"/>
      <c r="G45" s="48"/>
      <c r="H45" s="24"/>
      <c r="I45" s="24"/>
      <c r="J45" s="24"/>
      <c r="K45" s="75"/>
      <c r="L45" s="76"/>
      <c r="M45" s="77"/>
      <c r="O45" s="20"/>
      <c r="P45" s="20"/>
      <c r="Q45" s="20"/>
      <c r="R45" s="20"/>
      <c r="S45" s="20"/>
      <c r="BA45" s="52">
        <f>IF(ISBLANK(F45),0,IF(E45="Excess (+)",ROUND(BA44+(BA44*F45),2),IF(E45="Less (-)",ROUND(BA44+(BA44*F45*(-1)),2),IF(E45="At Par",BA44,0))))</f>
        <v>0</v>
      </c>
      <c r="BB45" s="53">
        <f>ROUND(BA45,0)</f>
        <v>0</v>
      </c>
      <c r="BC45" s="38" t="str">
        <f>SpellNumber($E$2,BA45)</f>
        <v>INR Zero Only</v>
      </c>
      <c r="IE45" s="26"/>
      <c r="IF45" s="26"/>
      <c r="IG45" s="26"/>
      <c r="IH45" s="26"/>
      <c r="II45" s="26"/>
    </row>
    <row r="46" spans="1:243" s="25" customFormat="1" ht="41.25" customHeight="1">
      <c r="A46" s="41" t="s">
        <v>43</v>
      </c>
      <c r="B46" s="41"/>
      <c r="C46" s="91" t="str">
        <f>SpellNumber($E$2,BA45)</f>
        <v>INR Zero Only</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3"/>
      <c r="IE46" s="26"/>
      <c r="IF46" s="26"/>
      <c r="IG46" s="26"/>
      <c r="IH46" s="26"/>
      <c r="II46" s="26"/>
    </row>
    <row r="47" spans="3:243" s="12" customFormat="1" ht="15">
      <c r="C47" s="27"/>
      <c r="D47" s="27"/>
      <c r="E47" s="27"/>
      <c r="F47" s="27"/>
      <c r="G47" s="27"/>
      <c r="H47" s="27"/>
      <c r="I47" s="27"/>
      <c r="J47" s="27"/>
      <c r="K47" s="27"/>
      <c r="L47" s="27"/>
      <c r="M47" s="27"/>
      <c r="O47" s="27"/>
      <c r="BA47" s="27"/>
      <c r="BC47" s="27"/>
      <c r="IE47" s="13"/>
      <c r="IF47" s="13"/>
      <c r="IG47" s="13"/>
      <c r="IH47" s="13"/>
      <c r="II47" s="13"/>
    </row>
  </sheetData>
  <sheetProtection password="CABE" sheet="1" selectLockedCells="1"/>
  <mergeCells count="39">
    <mergeCell ref="A9:BC9"/>
    <mergeCell ref="C46:BC46"/>
    <mergeCell ref="A1:L1"/>
    <mergeCell ref="A4:BC4"/>
    <mergeCell ref="A5:BC5"/>
    <mergeCell ref="A6:BC6"/>
    <mergeCell ref="A7:BC7"/>
    <mergeCell ref="B8:BC8"/>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38:C38"/>
    <mergeCell ref="B27:C27"/>
    <mergeCell ref="B28:C28"/>
    <mergeCell ref="B29:C29"/>
    <mergeCell ref="B30:C30"/>
    <mergeCell ref="B31:C31"/>
    <mergeCell ref="B32:C32"/>
    <mergeCell ref="B39:C39"/>
    <mergeCell ref="B40:C40"/>
    <mergeCell ref="B41:C41"/>
    <mergeCell ref="B42:C42"/>
    <mergeCell ref="B43:C43"/>
    <mergeCell ref="B33:C33"/>
    <mergeCell ref="B34:C34"/>
    <mergeCell ref="B35:C35"/>
    <mergeCell ref="B36:C36"/>
    <mergeCell ref="B37:C3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5">
      <formula1>IF(E45="Select",-1,IF(E45="At Par",0,0))</formula1>
      <formula2>IF(E45="Select",-1,IF(E45="At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allowBlank="1" showInputMessage="1" showErrorMessage="1" sqref="E45">
      <formula1>"Select, Excess (+), Less (-)"</formula1>
    </dataValidation>
    <dataValidation type="decimal" allowBlank="1" showInputMessage="1" showErrorMessage="1" promptTitle="Rate Entry" prompt="Please enter VAT charges in Rupees for this item. " errorTitle="Invaid Entry" error="Only Numeric Values are allowed. " sqref="M14 M16 M18:M21 M23 M25 M27 M30 M32 M34 M36 M38 M40 M42:M4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3">
      <formula1>0</formula1>
      <formula2>999999999999999</formula2>
    </dataValidation>
    <dataValidation type="list" allowBlank="1" showInputMessage="1" showErrorMessage="1" sqref="L13:L4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3 D13:D43">
      <formula1>0</formula1>
      <formula2>999999999999999</formula2>
    </dataValidation>
    <dataValidation allowBlank="1" showInputMessage="1" showErrorMessage="1" promptTitle="Units" prompt="Please enter Units in text" sqref="E13:E43"/>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3">
      <formula1>0</formula1>
      <formula2>999999999999999</formula2>
    </dataValidation>
    <dataValidation allowBlank="1" showInputMessage="1" showErrorMessage="1" promptTitle="Itemcode/Make" prompt="Please enter text" sqref="C13:C43"/>
    <dataValidation type="decimal" allowBlank="1" showInputMessage="1" showErrorMessage="1" errorTitle="Invalid Entry" error="Only Numeric Values are allowed. " sqref="A13:A43">
      <formula1>0</formula1>
      <formula2>999999999999999</formula2>
    </dataValidation>
    <dataValidation type="list" showInputMessage="1" showErrorMessage="1" sqref="I13:I43">
      <formula1>"Excess(+), Less(-)"</formula1>
    </dataValidation>
    <dataValidation allowBlank="1" showInputMessage="1" showErrorMessage="1" promptTitle="Addition / Deduction" prompt="Please Choose the correct One" sqref="J13:J43"/>
    <dataValidation type="list" allowBlank="1" showInputMessage="1" showErrorMessage="1" sqref="C2">
      <formula1>"Normal, SingleWindow, Alternate"</formula1>
    </dataValidation>
    <dataValidation type="list" allowBlank="1" showInputMessage="1" showErrorMessage="1" sqref="K13:K4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2018-07-06T06:22:50Z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