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'BoQ1'!$A$1:$BC$83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<sst xmlns="http://schemas.openxmlformats.org/spreadsheetml/2006/main" count="593" uniqueCount="140">
  <si>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</si>
  <si>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</si>
  <si>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</si>
  <si>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</si>
  <si>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</si>
  <si>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</si>
  <si>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</si>
  <si>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</si>
  <si>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</si>
  <si>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</si>
  <si>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</si>
  <si>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</si>
  <si>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</si>
  <si>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</si>
  <si>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</si>
  <si>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</si>
  <si>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</si>
  <si>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</si>
  <si>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</si>
  <si>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</si>
  <si>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</si>
  <si>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</si>
  <si>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</si>
  <si>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</si>
  <si>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</si>
  <si>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</si>
  <si>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</si>
  <si>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</si>
  <si>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</si>
  <si>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</si>
  <si>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</si>
  <si>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</si>
  <si>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</si>
  <si>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</si>
  <si>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</si>
  <si>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</si>
  <si>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</si>
  <si>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</si>
  <si>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</si>
  <si>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</si>
  <si>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</si>
  <si>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</si>
  <si>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</si>
  <si>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</si>
  <si>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</si>
  <si>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</si>
  <si>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</si>
  <si>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</si>
  <si>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</si>
  <si>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</si>
  <si>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</si>
  <si>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</si>
  <si>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</si>
  <si>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</si>
  <si>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</si>
  <si>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</si>
  <si>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</si>
  <si>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</si>
  <si>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</si>
  <si>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</si>
  <si>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Tender Inviting Authority:  IWD, IIT(BHU), Varanasi</t>
  </si>
  <si>
    <t>Name of Work: Construction of working platform with granite &amp; kota stone flooring, and  Distempering work of Geotechnical Engg. Lab in Department of Civil Engineering, IIT(BHU)</t>
  </si>
  <si>
    <t xml:space="preserve">Demolishing cement concrete manually / by mechanical means and disposal of material within 50 metres lead as per direction of Engineer in charge.           </t>
  </si>
  <si>
    <r>
      <t xml:space="preserve">Nominal concrete 1:3:6 or richer mix (i/c equivalent design mix) </t>
    </r>
    <r>
      <rPr>
        <b/>
        <sz val="10"/>
        <rFont val="Times New Roman"/>
        <family val="1"/>
      </rPr>
      <t xml:space="preserve">(15.2.1)   </t>
    </r>
    <r>
      <rPr>
        <sz val="10"/>
        <rFont val="Times New Roman"/>
        <family val="1"/>
      </rPr>
      <t xml:space="preserve">                                     </t>
    </r>
  </si>
  <si>
    <t xml:space="preserve">Demolishing brick work manually / by mechanical means including stacking of serviceable material and disposal of unserviceable material within 50 metres lead as per direction of Engineer-in-charge:     </t>
  </si>
  <si>
    <r>
      <t xml:space="preserve">In cement mortar   </t>
    </r>
    <r>
      <rPr>
        <b/>
        <sz val="10"/>
        <rFont val="Times New Roman"/>
        <family val="1"/>
      </rPr>
      <t xml:space="preserve">(15.7.4)  </t>
    </r>
    <r>
      <rPr>
        <sz val="10"/>
        <rFont val="Times New Roman"/>
        <family val="1"/>
      </rPr>
      <t xml:space="preserve">                                             </t>
    </r>
  </si>
  <si>
    <r>
      <t xml:space="preserve">Dismantling old plaster or skirting raking out joints and cleaning the surface for plaster including disposal of rubbish to the  dumping ground within 50 metres lead. </t>
    </r>
    <r>
      <rPr>
        <b/>
        <sz val="10"/>
        <rFont val="Times New Roman"/>
        <family val="1"/>
      </rPr>
      <t>(15.56)</t>
    </r>
  </si>
  <si>
    <t>Brick work with common burnt clay F.P.S. (non modular) bricks of class designation 75 in superstructure above plinth level upto floor V level in all shapes and sizes in:</t>
  </si>
  <si>
    <r>
      <t xml:space="preserve">Cement mortar 1:6 ( 1 cement : 6 coarse sand) </t>
    </r>
    <r>
      <rPr>
        <b/>
        <sz val="10"/>
        <rFont val="Times New Roman"/>
        <family val="1"/>
      </rPr>
      <t>(6.4.2)</t>
    </r>
  </si>
  <si>
    <t>Half brick masonry with common burnt clay F.P.S. (non modular) bricks of class designation 75 in superstructure above plinth level up to floor V level  :</t>
  </si>
  <si>
    <r>
      <t xml:space="preserve">Cement mortar 1:4 (1 Cement : 4 coarse sand) </t>
    </r>
    <r>
      <rPr>
        <b/>
        <sz val="10"/>
        <rFont val="Times New Roman"/>
        <family val="1"/>
      </rPr>
      <t>(6.13.2)</t>
    </r>
  </si>
  <si>
    <t xml:space="preserve">12 mm cement plaster of mix : </t>
  </si>
  <si>
    <r>
      <t xml:space="preserve">1:6 (1 cement : 6 coarse sand)  </t>
    </r>
    <r>
      <rPr>
        <b/>
        <sz val="10"/>
        <rFont val="Times New Roman"/>
        <family val="1"/>
      </rPr>
      <t xml:space="preserve"> (13.4.2)   </t>
    </r>
    <r>
      <rPr>
        <sz val="10"/>
        <rFont val="Times New Roman"/>
        <family val="1"/>
      </rPr>
      <t xml:space="preserve">                               </t>
    </r>
  </si>
  <si>
    <t xml:space="preserve">15 mm cement plaster on rough side of single or half brick wall  of mix :                       </t>
  </si>
  <si>
    <r>
      <t xml:space="preserve">1:6 (1 cement : 6 coarse sand) </t>
    </r>
    <r>
      <rPr>
        <b/>
        <sz val="10"/>
        <rFont val="Times New Roman"/>
        <family val="1"/>
      </rPr>
      <t xml:space="preserve">(13.5.2) </t>
    </r>
    <r>
      <rPr>
        <sz val="10"/>
        <rFont val="Times New Roman"/>
        <family val="1"/>
      </rPr>
      <t xml:space="preserve">                           </t>
    </r>
  </si>
  <si>
    <t>Providing and laying cement concrete in retaining walls, return walls, walls (any thickness) including attached pilasters, columns, piers, abutments, pillars, posts, struts,  buttresses, string or lacing courses, parapets, coping, bed blocks, anchor blocks, plain window sills, fillets,sunken floor, etc. up to floor five level, excluding the cost of centering, shuttering and finishing:</t>
  </si>
  <si>
    <r>
      <t>1:2:4 (1 Cement : 2 coarse sand : 4 graded stone   aggregate 20 mm nominal size)</t>
    </r>
    <r>
      <rPr>
        <b/>
        <sz val="10"/>
        <rFont val="Times New Roman"/>
        <family val="1"/>
      </rPr>
      <t xml:space="preserve"> (4.2.3)</t>
    </r>
  </si>
  <si>
    <t>Providing and laying Vitrified tiles in floor with different sizes (thickness to be specified by the manufacturer), with water absorption less than 0.08% and conforming to IS:15622 ,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</si>
  <si>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r>
      <t xml:space="preserve">Size of Tile  600 x 600 mm </t>
    </r>
    <r>
      <rPr>
        <b/>
        <sz val="10"/>
        <rFont val="Times New Roman"/>
        <family val="1"/>
      </rPr>
      <t>(11.49.2)</t>
    </r>
  </si>
  <si>
    <t xml:space="preserve">Kota stone slab flooring over 20mm (average) thick  base laid over and jointed with grey cement slurry mixed with pigment to match the shade of the slab including rubbing and polishing complete  with base of 1 : 4 ( 1 cement : 4 coarse sand) : </t>
  </si>
  <si>
    <r>
      <t xml:space="preserve">25 mm thick  </t>
    </r>
    <r>
      <rPr>
        <b/>
        <sz val="10"/>
        <rFont val="Times New Roman"/>
        <family val="1"/>
      </rPr>
      <t>(11.26.1)</t>
    </r>
  </si>
  <si>
    <r>
      <t xml:space="preserve">Kota stone slabs 25 mm thick in risers of steps, skirting, dado and pillars laid on 12 mm (average) thick cement mortar 1:3 (1 cement 3 coarse sand) and jointed with grey cement slurry mixed with pigment to match the shade of the slabs, including rubbing and polishing complete. </t>
    </r>
    <r>
      <rPr>
        <b/>
        <sz val="10"/>
        <rFont val="Times New Roman"/>
        <family val="1"/>
      </rPr>
      <t>(11.27)</t>
    </r>
  </si>
  <si>
    <r>
      <t xml:space="preserve">Reinforced cement concrete work in  beams, suspended floors, roofs having slope upto 15°, landings, balconies, shelves, chajjas, lintels, bands, plain window sills, staircases and spiral stair cases upto floor five level excluding the cost of centering, shuttering, finishing and reinforcement with (a) 1:2:4 (1 Cement : 2 coarse sand : 4 graded stone aggregate 20mm nominal size) </t>
    </r>
    <r>
      <rPr>
        <b/>
        <sz val="10"/>
        <rFont val="Times New Roman"/>
        <family val="1"/>
      </rPr>
      <t>(5.3)</t>
    </r>
  </si>
  <si>
    <t xml:space="preserve">Reinforcement for R.C.C. work including straightening, cutting, bending, placing in position and binding all complete . </t>
  </si>
  <si>
    <r>
      <t xml:space="preserve">Thermo-Mechanically Treated bars. </t>
    </r>
    <r>
      <rPr>
        <b/>
        <sz val="10"/>
        <rFont val="Times New Roman"/>
        <family val="1"/>
      </rPr>
      <t>(5.22.6)</t>
    </r>
  </si>
  <si>
    <t>Centering and shuttering including strutting, propping etc. and  removal of form for:</t>
  </si>
  <si>
    <r>
      <t xml:space="preserve">Suspended floors, roofs, landings, balconies and access platform. </t>
    </r>
    <r>
      <rPr>
        <b/>
        <sz val="10"/>
        <rFont val="Times New Roman"/>
        <family val="1"/>
      </rPr>
      <t>(5.9.3)</t>
    </r>
  </si>
  <si>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t>
  </si>
  <si>
    <r>
      <rPr>
        <b/>
        <sz val="10"/>
        <rFont val="Times New Roman"/>
        <family val="1"/>
      </rPr>
      <t>(a)</t>
    </r>
    <r>
      <rPr>
        <sz val="10"/>
        <rFont val="Times New Roman"/>
        <family val="1"/>
      </rPr>
      <t xml:space="preserve"> Rajnagar plain white marble / Udaipur green marble / Zebra black marble</t>
    </r>
  </si>
  <si>
    <r>
      <t xml:space="preserve">Area of slab over 0.50 sqm </t>
    </r>
    <r>
      <rPr>
        <b/>
        <sz val="10"/>
        <rFont val="Times New Roman"/>
        <family val="1"/>
      </rPr>
      <t>(8.2.1.2)</t>
    </r>
  </si>
  <si>
    <r>
      <rPr>
        <b/>
        <sz val="10"/>
        <rFont val="Times New Roman"/>
        <family val="1"/>
      </rPr>
      <t xml:space="preserve">(b) </t>
    </r>
    <r>
      <rPr>
        <sz val="10"/>
        <rFont val="Times New Roman"/>
        <family val="1"/>
      </rPr>
      <t>Granite of any colour and shade</t>
    </r>
  </si>
  <si>
    <r>
      <t xml:space="preserve">Area of slab over 0.50 sqm </t>
    </r>
    <r>
      <rPr>
        <b/>
        <sz val="10"/>
        <rFont val="Times New Roman"/>
        <family val="1"/>
      </rPr>
      <t>(8.2.2.2)</t>
    </r>
  </si>
  <si>
    <r>
      <t xml:space="preserve">Removing dry or oil bound distemper, water proffing cement paint and the like by scrapping, sand papering and preparing the surface smooth including necessary repairs to scratches etc. complete </t>
    </r>
    <r>
      <rPr>
        <b/>
        <sz val="10"/>
        <rFont val="Times New Roman"/>
        <family val="1"/>
      </rPr>
      <t xml:space="preserve">(14.46)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</si>
  <si>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</si>
  <si>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 xml:space="preserve">Distempering with oil bound washable distemper of approved brand and manufacture to give an even shade                      </t>
  </si>
  <si>
    <r>
      <t xml:space="preserve">New work (two or more coats) over and including water thinnable priming coat with cement primer  </t>
    </r>
    <r>
      <rPr>
        <b/>
        <sz val="10"/>
        <rFont val="Times New Roman"/>
        <family val="1"/>
      </rPr>
      <t>(13.41.1)</t>
    </r>
  </si>
  <si>
    <t xml:space="preserve">Painting with synthetic enamel paint of approved brand and manufacture of required colour to give an even shade:                         </t>
  </si>
  <si>
    <r>
      <t xml:space="preserve">One or more coats on old work. </t>
    </r>
    <r>
      <rPr>
        <b/>
        <sz val="10"/>
        <rFont val="Times New Roman"/>
        <family val="1"/>
      </rPr>
      <t>(14.54.1)</t>
    </r>
  </si>
  <si>
    <t xml:space="preserve">Painting with aluminium paint of approved brand and manufacture to give an even shade .                                    </t>
  </si>
  <si>
    <r>
      <t xml:space="preserve">One or more coats on old work. </t>
    </r>
    <r>
      <rPr>
        <b/>
        <sz val="10"/>
        <rFont val="Times New Roman"/>
        <family val="1"/>
      </rPr>
      <t xml:space="preserve">(14.55.1)   </t>
    </r>
    <r>
      <rPr>
        <sz val="10"/>
        <rFont val="Times New Roman"/>
        <family val="1"/>
      </rPr>
      <t xml:space="preserve">                      </t>
    </r>
  </si>
  <si>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t>
  </si>
  <si>
    <t>For fixed portion</t>
  </si>
  <si>
    <r>
      <t xml:space="preserve">Anodised aluminium (anodised transparent or dyed to required shade according to IS: 1868, Minimum anodic coating of grade AC 15). </t>
    </r>
    <r>
      <rPr>
        <b/>
        <sz val="10"/>
        <rFont val="Times New Roman"/>
        <family val="1"/>
      </rPr>
      <t>(21.1.1.1)</t>
    </r>
  </si>
  <si>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t>
  </si>
  <si>
    <r>
      <t xml:space="preserve">Pre-laminated particle board with decorative lamination on one side and balancing lamination on other side </t>
    </r>
    <r>
      <rPr>
        <b/>
        <sz val="10"/>
        <rFont val="Times New Roman"/>
        <family val="1"/>
      </rPr>
      <t>(21.2.1)</t>
    </r>
  </si>
  <si>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</si>
  <si>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r>
      <t xml:space="preserve">With float glass panes of 5.50 mm thickness </t>
    </r>
    <r>
      <rPr>
        <b/>
        <sz val="10"/>
        <rFont val="Times New Roman"/>
        <family val="1"/>
      </rPr>
      <t>(21.3.2)</t>
    </r>
  </si>
  <si>
    <t>Providing and fixing aluminium handles ISI marked anodised (anodic coating not less than grade AC 10 as per IS : 1868) transparent or dyed to required colour or shade with necessary screws etc. complete:</t>
  </si>
  <si>
    <r>
      <t xml:space="preserve">125 mm </t>
    </r>
    <r>
      <rPr>
        <b/>
        <sz val="10"/>
        <rFont val="Times New Roman"/>
        <family val="1"/>
      </rPr>
      <t>(9.100.1)</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</si>
  <si>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</si>
  <si>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</si>
  <si>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t>Providing and fixing aluminium hanging floor door stopper ISI marked anodised (anodic coating not less than grade AC 10 as per IS : 1868)  transparent  or  dyed to required colour and shade  with  necessary screws etc. complete.</t>
  </si>
  <si>
    <r>
      <t xml:space="preserve">Twin rubber stopper </t>
    </r>
    <r>
      <rPr>
        <b/>
        <sz val="10"/>
        <rFont val="Times New Roman"/>
        <family val="1"/>
      </rPr>
      <t>(9.101.2)</t>
    </r>
  </si>
  <si>
    <t xml:space="preserve">Providing and fixing tiled false ceiling of approved materials of size 595x595 mm in true horizontal level, suspended on interlocking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t>
  </si>
  <si>
    <t>Main “T” runners to be suspended from ceiling using GI slotted cleats of size 27 x 37 x 25 x1.6 mm fixed to ceiling with 12.5 mm dia and 50 mm long dash fasteners, 4 mm GI adjustable rods with galvanized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</si>
  <si>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r>
      <t xml:space="preserve">8 mm thick fully perforated calcium silicate board made with Calcareous &amp; Siliceous materials reinforced with cellulose fiber manufactured through autoclaving process to give stable crystalline structure with minimum compressive strength 225 kg/ sq. cm, bending strength 100 kg/sq. cm , of size 595x595 mm, having perforation of dia. 10 mm with minimum perforated area 18 % with non woven tissue on the back side, having an NRC ( Noise Reduction Coefficient) of 0.85, with 50 mm thick rockwool of 48 kg /cum backing. </t>
    </r>
    <r>
      <rPr>
        <b/>
        <sz val="10"/>
        <rFont val="Times New Roman"/>
        <family val="1"/>
      </rPr>
      <t>(12.58.1)</t>
    </r>
  </si>
  <si>
    <r>
      <t xml:space="preserve">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(11.36)</t>
    </r>
  </si>
  <si>
    <t xml:space="preserve">Providing and fixing white vitreous china laboratory sink with C.I. brackets, C.P. brass chain with rubber plug 40mm C.P brass waste and 40mm C.P.brass trap with necessary C.P. brass unions complete including painting of fittings and brackets, cutting and making good the wall wherever required:                                   </t>
  </si>
  <si>
    <r>
      <t xml:space="preserve">Size  600x450x200mm  </t>
    </r>
    <r>
      <rPr>
        <b/>
        <sz val="10"/>
        <rFont val="Times New Roman"/>
        <family val="1"/>
      </rPr>
      <t>(17.11.2)</t>
    </r>
  </si>
  <si>
    <t xml:space="preserve">Providing and fixing G.I. pipes complete with G.I. fittings and clamps,including cutting and making good the walls etc.
Internal work - exposed on wall </t>
  </si>
  <si>
    <r>
      <rPr>
        <b/>
        <sz val="10"/>
        <rFont val="Times New Roman"/>
        <family val="1"/>
      </rPr>
      <t xml:space="preserve">(a) </t>
    </r>
    <r>
      <rPr>
        <sz val="10"/>
        <rFont val="Times New Roman"/>
        <family val="1"/>
      </rPr>
      <t>15mm dia. nominal bore</t>
    </r>
    <r>
      <rPr>
        <b/>
        <sz val="10"/>
        <rFont val="Times New Roman"/>
        <family val="1"/>
      </rPr>
      <t xml:space="preserve"> (18.10.1)</t>
    </r>
  </si>
  <si>
    <r>
      <rPr>
        <b/>
        <sz val="10"/>
        <rFont val="Times New Roman"/>
        <family val="1"/>
      </rPr>
      <t xml:space="preserve">(b) </t>
    </r>
    <r>
      <rPr>
        <sz val="10"/>
        <rFont val="Times New Roman"/>
        <family val="1"/>
      </rPr>
      <t>25mm dia. nominal bore</t>
    </r>
    <r>
      <rPr>
        <b/>
        <sz val="10"/>
        <rFont val="Times New Roman"/>
        <family val="1"/>
      </rPr>
      <t xml:space="preserve"> (18.10.3)</t>
    </r>
  </si>
  <si>
    <t xml:space="preserve">Providing and fixing C.P. brass bib cock of approved quality conforming to IS:8931 </t>
  </si>
  <si>
    <r>
      <t xml:space="preserve">a) 15 mm nominal bore </t>
    </r>
    <r>
      <rPr>
        <b/>
        <sz val="10"/>
        <rFont val="Times New Roman"/>
        <family val="1"/>
      </rPr>
      <t>(18.49.1)</t>
    </r>
  </si>
  <si>
    <t>Providing and fixing C.P. brass stop cock (concealed)  of standard design  and of approved make conforming to IS:8931</t>
  </si>
  <si>
    <r>
      <t xml:space="preserve">a) 15 mm nominal bore </t>
    </r>
    <r>
      <rPr>
        <b/>
        <sz val="10"/>
        <rFont val="Times New Roman"/>
        <family val="1"/>
      </rPr>
      <t>(18.52.1)</t>
    </r>
  </si>
  <si>
    <r>
      <t xml:space="preserve">Removing of old aluminium partition including doors, windows, ventilation and refixing at new places as per direction of Engineer-in-charge/ Departmnet. The contractor shall have to arrange, S.S. Screws, PVC gully, neoprin gasket and other petty items as per site requirements) only labiur rate. </t>
    </r>
    <r>
      <rPr>
        <b/>
        <sz val="10"/>
        <rFont val="Times New Roman"/>
        <family val="1"/>
      </rPr>
      <t>(Approved rate) Resolution no. 22 dated :- 26.06.2008</t>
    </r>
  </si>
  <si>
    <r>
      <t xml:space="preserve">Deduct for not using 20mm thick cement mortar 1:4 ( 1cement : 4 coarse sand) bedding in laying of floor tiles. </t>
    </r>
    <r>
      <rPr>
        <b/>
        <sz val="10"/>
        <rFont val="Times New Roman"/>
        <family val="1"/>
      </rPr>
      <t>(11.42)</t>
    </r>
  </si>
  <si>
    <r>
      <t xml:space="preserve">Fixing glazed  Ceramic / Vitrified floor tiles with cement based high polymer modified quick set tile adhesive (water based) conforming to IS:15477, in average 3mm thickness. </t>
    </r>
    <r>
      <rPr>
        <b/>
        <sz val="10"/>
        <rFont val="Times New Roman"/>
        <family val="1"/>
      </rPr>
      <t>(11.43)</t>
    </r>
  </si>
  <si>
    <r>
      <t xml:space="preserve">Cartage of Malba </t>
    </r>
    <r>
      <rPr>
        <b/>
        <sz val="10"/>
        <rFont val="Times New Roman"/>
        <family val="1"/>
      </rPr>
      <t>(Approved Rate)</t>
    </r>
  </si>
  <si>
    <t>cum</t>
  </si>
  <si>
    <t xml:space="preserve">sqm </t>
  </si>
  <si>
    <t>sqm</t>
  </si>
  <si>
    <t xml:space="preserve">cum         </t>
  </si>
  <si>
    <t>kg</t>
  </si>
  <si>
    <t>Each</t>
  </si>
  <si>
    <t>each</t>
  </si>
  <si>
    <t>metre</t>
  </si>
  <si>
    <t>Per Trip</t>
  </si>
  <si>
    <t>Contract No:  IIT(BHU)/IWD/CT/15/2018-19/869 dated 06.07.2018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</si>
</sst>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5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4">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17" fillId="0" borderId="21" xfId="0" applyFont="1" applyBorder="1" applyAlignment="1">
      <alignment horizontal="justify" vertical="top" wrapText="1"/>
    </xf>
    <xf numFmtId="0" fontId="17" fillId="0" borderId="22" xfId="0" applyFont="1" applyBorder="1" applyAlignment="1">
      <alignment horizontal="justify" vertical="top" wrapText="1"/>
    </xf>
    <xf numFmtId="0" fontId="17" fillId="0" borderId="0" xfId="0" applyFont="1" applyBorder="1" applyAlignment="1">
      <alignment horizontal="justify" vertical="top" wrapText="1"/>
    </xf>
    <xf numFmtId="0" fontId="17" fillId="0" borderId="21" xfId="0" applyFont="1" applyBorder="1" applyAlignment="1">
      <alignment horizontal="justify" vertical="top" wrapText="1" shrinkToFit="1"/>
    </xf>
    <xf numFmtId="0" fontId="17" fillId="0" borderId="22" xfId="0" applyFont="1" applyBorder="1" applyAlignment="1">
      <alignment horizontal="justify" vertical="top" wrapText="1" shrinkToFit="1"/>
    </xf>
    <xf numFmtId="0" fontId="17" fillId="0" borderId="22" xfId="0" applyFont="1" applyFill="1" applyBorder="1" applyAlignment="1">
      <alignment horizontal="justify" vertical="top" wrapText="1"/>
    </xf>
    <xf numFmtId="0" fontId="17" fillId="0" borderId="11" xfId="0" applyFont="1" applyBorder="1" applyAlignment="1">
      <alignment horizontal="justify" vertical="top" wrapText="1"/>
    </xf>
    <xf numFmtId="0" fontId="17" fillId="0" borderId="11" xfId="0" applyFont="1" applyBorder="1" applyAlignment="1">
      <alignment horizontal="justify" vertical="top" wrapText="1" shrinkToFit="1"/>
    </xf>
    <xf numFmtId="0" fontId="17" fillId="0" borderId="23" xfId="0" applyFont="1" applyBorder="1" applyAlignment="1">
      <alignment horizontal="justify" vertical="top" wrapText="1"/>
    </xf>
    <xf numFmtId="0" fontId="17" fillId="0" borderId="23" xfId="0" applyFont="1" applyBorder="1" applyAlignment="1">
      <alignment horizontal="justify" vertical="top" wrapText="1" shrinkToFit="1"/>
    </xf>
    <xf numFmtId="0" fontId="17" fillId="0" borderId="15" xfId="0" applyFont="1" applyBorder="1" applyAlignment="1">
      <alignment horizontal="justify" vertical="top" wrapText="1"/>
    </xf>
    <xf numFmtId="0" fontId="17" fillId="0" borderId="21" xfId="0" applyFont="1" applyBorder="1" applyAlignment="1">
      <alignment horizontal="center" wrapText="1"/>
    </xf>
    <xf numFmtId="0" fontId="17" fillId="0" borderId="22" xfId="0" applyFont="1" applyBorder="1" applyAlignment="1">
      <alignment horizontal="center" wrapText="1"/>
    </xf>
    <xf numFmtId="0" fontId="11" fillId="0" borderId="0" xfId="0" applyFont="1" applyBorder="1" applyAlignment="1">
      <alignment horizontal="center" wrapText="1"/>
    </xf>
    <xf numFmtId="0" fontId="17" fillId="0" borderId="21" xfId="0" applyFont="1" applyBorder="1" applyAlignment="1">
      <alignment horizontal="center" wrapText="1" shrinkToFit="1"/>
    </xf>
    <xf numFmtId="0" fontId="17" fillId="0" borderId="22" xfId="0" applyFont="1" applyBorder="1" applyAlignment="1">
      <alignment horizontal="center" wrapText="1" shrinkToFit="1"/>
    </xf>
    <xf numFmtId="0" fontId="17" fillId="0" borderId="22" xfId="0" applyFont="1" applyFill="1" applyBorder="1" applyAlignment="1">
      <alignment horizontal="center" wrapText="1"/>
    </xf>
    <xf numFmtId="0" fontId="17" fillId="0" borderId="11" xfId="0" applyFont="1" applyBorder="1" applyAlignment="1">
      <alignment horizontal="center" wrapText="1"/>
    </xf>
    <xf numFmtId="0" fontId="17" fillId="0" borderId="11" xfId="0" applyFont="1" applyBorder="1" applyAlignment="1">
      <alignment horizontal="center" wrapText="1" shrinkToFit="1"/>
    </xf>
    <xf numFmtId="0" fontId="17" fillId="0" borderId="23" xfId="0" applyFont="1" applyBorder="1" applyAlignment="1">
      <alignment horizontal="center" wrapText="1"/>
    </xf>
    <xf numFmtId="0" fontId="17" fillId="0" borderId="15" xfId="0" applyFont="1" applyBorder="1" applyAlignment="1">
      <alignment horizontal="center" wrapText="1"/>
    </xf>
    <xf numFmtId="0" fontId="17" fillId="0" borderId="21" xfId="0" applyFont="1" applyBorder="1" applyAlignment="1">
      <alignment horizontal="center" vertical="justify" wrapText="1"/>
    </xf>
    <xf numFmtId="2" fontId="17" fillId="0" borderId="21" xfId="0" applyNumberFormat="1" applyFont="1" applyBorder="1" applyAlignment="1">
      <alignment horizontal="right" wrapText="1"/>
    </xf>
    <xf numFmtId="2" fontId="17" fillId="0" borderId="22" xfId="0" applyNumberFormat="1" applyFont="1" applyBorder="1" applyAlignment="1">
      <alignment horizontal="right" wrapText="1"/>
    </xf>
    <xf numFmtId="2" fontId="17" fillId="0" borderId="21" xfId="0" applyNumberFormat="1" applyFont="1" applyBorder="1" applyAlignment="1">
      <alignment horizontal="right" wrapText="1" shrinkToFit="1"/>
    </xf>
    <xf numFmtId="2" fontId="17" fillId="0" borderId="22" xfId="0" applyNumberFormat="1" applyFont="1" applyBorder="1" applyAlignment="1">
      <alignment horizontal="right" wrapText="1" shrinkToFit="1"/>
    </xf>
    <xf numFmtId="2" fontId="17" fillId="0" borderId="22" xfId="0" applyNumberFormat="1" applyFont="1" applyFill="1" applyBorder="1" applyAlignment="1">
      <alignment horizontal="right" wrapText="1"/>
    </xf>
    <xf numFmtId="2" fontId="17" fillId="0" borderId="11" xfId="0" applyNumberFormat="1" applyFont="1" applyBorder="1" applyAlignment="1">
      <alignment horizontal="right" wrapText="1"/>
    </xf>
    <xf numFmtId="2" fontId="17" fillId="0" borderId="11" xfId="0" applyNumberFormat="1" applyFont="1" applyBorder="1" applyAlignment="1">
      <alignment horizontal="right" wrapText="1" shrinkToFit="1"/>
    </xf>
    <xf numFmtId="2" fontId="17" fillId="0" borderId="23" xfId="0" applyNumberFormat="1" applyFont="1" applyBorder="1" applyAlignment="1">
      <alignment horizontal="right" wrapText="1"/>
    </xf>
    <xf numFmtId="2" fontId="17" fillId="0" borderId="15" xfId="0" applyNumberFormat="1" applyFont="1" applyBorder="1" applyAlignment="1">
      <alignment horizontal="right" wrapText="1"/>
    </xf>
    <xf numFmtId="0" fontId="17" fillId="0" borderId="21" xfId="0" applyFont="1" applyBorder="1" applyAlignment="1">
      <alignment horizontal="left" vertical="top" wrapText="1"/>
    </xf>
    <xf numFmtId="2" fontId="17" fillId="0" borderId="0" xfId="0" applyNumberFormat="1" applyFont="1" applyBorder="1" applyAlignment="1">
      <alignment horizontal="right" wrapText="1"/>
    </xf>
    <xf numFmtId="2" fontId="11" fillId="0" borderId="11" xfId="0" applyNumberFormat="1" applyFont="1" applyBorder="1" applyAlignment="1">
      <alignment horizontal="right"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4"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84"/>
  <sheetViews>
    <sheetView showGridLines="0" zoomScale="75" zoomScaleNormal="75" zoomScalePageLayoutView="0" workbookViewId="0" topLeftCell="A1">
      <selection activeCell="B8" sqref="B8:BC8"/>
    </sheetView>
  </sheetViews>
  <sheetFormatPr defaultColWidth="9.140625" defaultRowHeight="15"/>
  <cols>
    <col min="1" max="1" width="14.8515625" style="27" customWidth="1"/>
    <col min="2" max="2" width="84.00390625" style="27" customWidth="1"/>
    <col min="3" max="3" width="2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hidden="1" customWidth="1"/>
    <col min="54" max="54" width="18.8515625" style="27"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107" t="str">
        <f>B2&amp;" BoQ"</f>
        <v>Percentage BoQ</v>
      </c>
      <c r="B1" s="107"/>
      <c r="C1" s="107"/>
      <c r="D1" s="107"/>
      <c r="E1" s="107"/>
      <c r="F1" s="107"/>
      <c r="G1" s="107"/>
      <c r="H1" s="107"/>
      <c r="I1" s="107"/>
      <c r="J1" s="107"/>
      <c r="K1" s="107"/>
      <c r="L1" s="107"/>
      <c r="O1" s="2"/>
      <c r="P1" s="2"/>
      <c r="Q1" s="3"/>
      <c r="IE1" s="3"/>
      <c r="IF1" s="3"/>
      <c r="IG1" s="3"/>
      <c r="IH1" s="3"/>
      <c r="II1" s="3"/>
    </row>
    <row r="2" spans="1:17" s="1" customFormat="1" ht="25.5" customHeight="1" hidden="1">
      <c r="A2" s="29" t="s">
        <v>3</v>
      </c>
      <c r="B2" s="29" t="s">
        <v>50</v>
      </c>
      <c r="C2" s="29" t="s">
        <v>4</v>
      </c>
      <c r="D2" s="29" t="s">
        <v>5</v>
      </c>
      <c r="E2" s="29" t="s">
        <v>6</v>
      </c>
      <c r="J2" s="4"/>
      <c r="K2" s="4"/>
      <c r="L2" s="4"/>
      <c r="O2" s="2"/>
      <c r="P2" s="2"/>
      <c r="Q2" s="3"/>
    </row>
    <row r="3" spans="1:243" s="1" customFormat="1" ht="30" customHeight="1" hidden="1">
      <c r="A3" s="1" t="s">
        <v>55</v>
      </c>
      <c r="C3" s="1" t="s">
        <v>54</v>
      </c>
      <c r="IE3" s="3"/>
      <c r="IF3" s="3"/>
      <c r="IG3" s="3"/>
      <c r="IH3" s="3"/>
      <c r="II3" s="3"/>
    </row>
    <row r="4" spans="1:243" s="5" customFormat="1" ht="30.75" customHeight="1">
      <c r="A4" s="108" t="s">
        <v>60</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IE4" s="6"/>
      <c r="IF4" s="6"/>
      <c r="IG4" s="6"/>
      <c r="IH4" s="6"/>
      <c r="II4" s="6"/>
    </row>
    <row r="5" spans="1:243" s="5" customFormat="1" ht="30.75" customHeight="1">
      <c r="A5" s="108" t="s">
        <v>61</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IE5" s="6"/>
      <c r="IF5" s="6"/>
      <c r="IG5" s="6"/>
      <c r="IH5" s="6"/>
      <c r="II5" s="6"/>
    </row>
    <row r="6" spans="1:243" s="5" customFormat="1" ht="30.75" customHeight="1">
      <c r="A6" s="108" t="s">
        <v>139</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IE6" s="6"/>
      <c r="IF6" s="6"/>
      <c r="IG6" s="6"/>
      <c r="IH6" s="6"/>
      <c r="II6" s="6"/>
    </row>
    <row r="7" spans="1:243" s="5" customFormat="1" ht="29.25" customHeight="1" hidden="1">
      <c r="A7" s="109" t="s">
        <v>7</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IE7" s="6"/>
      <c r="IF7" s="6"/>
      <c r="IG7" s="6"/>
      <c r="IH7" s="6"/>
      <c r="II7" s="6"/>
    </row>
    <row r="8" spans="1:243" s="7" customFormat="1" ht="58.5" customHeight="1">
      <c r="A8" s="30" t="s">
        <v>57</v>
      </c>
      <c r="B8" s="110"/>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2"/>
      <c r="IE8" s="8"/>
      <c r="IF8" s="8"/>
      <c r="IG8" s="8"/>
      <c r="IH8" s="8"/>
      <c r="II8" s="8"/>
    </row>
    <row r="9" spans="1:243" s="9" customFormat="1" ht="61.5" customHeight="1">
      <c r="A9" s="101" t="s">
        <v>8</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59</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58</v>
      </c>
      <c r="BB11" s="32" t="s">
        <v>30</v>
      </c>
      <c r="BC11" s="32"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0" customFormat="1" ht="32.25" customHeight="1">
      <c r="A13" s="33">
        <v>1</v>
      </c>
      <c r="B13" s="67" t="s">
        <v>62</v>
      </c>
      <c r="C13" s="34" t="s">
        <v>32</v>
      </c>
      <c r="D13" s="35"/>
      <c r="E13" s="78"/>
      <c r="F13" s="89"/>
      <c r="G13" s="15"/>
      <c r="H13" s="15"/>
      <c r="I13" s="36"/>
      <c r="J13" s="16"/>
      <c r="K13" s="17"/>
      <c r="L13" s="17"/>
      <c r="M13" s="18"/>
      <c r="N13" s="19"/>
      <c r="O13" s="19"/>
      <c r="P13" s="37"/>
      <c r="Q13" s="19"/>
      <c r="R13" s="19"/>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1">
        <v>1</v>
      </c>
      <c r="IF13" s="21" t="s">
        <v>33</v>
      </c>
      <c r="IG13" s="21" t="s">
        <v>34</v>
      </c>
      <c r="IH13" s="21">
        <v>10</v>
      </c>
      <c r="II13" s="21" t="s">
        <v>35</v>
      </c>
    </row>
    <row r="14" spans="1:243" s="20" customFormat="1" ht="16.5" customHeight="1">
      <c r="A14" s="33">
        <v>1.01</v>
      </c>
      <c r="B14" s="68" t="s">
        <v>63</v>
      </c>
      <c r="C14" s="34" t="s">
        <v>36</v>
      </c>
      <c r="D14" s="59">
        <v>2</v>
      </c>
      <c r="E14" s="79" t="s">
        <v>130</v>
      </c>
      <c r="F14" s="90">
        <v>997.05</v>
      </c>
      <c r="G14" s="22"/>
      <c r="H14" s="15"/>
      <c r="I14" s="36" t="s">
        <v>38</v>
      </c>
      <c r="J14" s="16">
        <f>IF(I14="Less(-)",-1,1)</f>
        <v>1</v>
      </c>
      <c r="K14" s="17" t="s">
        <v>51</v>
      </c>
      <c r="L14" s="17" t="s">
        <v>6</v>
      </c>
      <c r="M14" s="42"/>
      <c r="N14" s="22"/>
      <c r="O14" s="22"/>
      <c r="P14" s="43"/>
      <c r="Q14" s="22"/>
      <c r="R14" s="22"/>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total_amount_ba($B$2,$D$2,D14,F14,J14,K14,M14)</f>
        <v>1994.1</v>
      </c>
      <c r="BB14" s="66">
        <f>BA14+SUM(N14:AZ14)</f>
        <v>1994.1</v>
      </c>
      <c r="BC14" s="41" t="str">
        <f>SpellNumber(L14,BB14)</f>
        <v>INR  One Thousand Nine Hundred &amp; Ninety Four  and Paise Ten Only</v>
      </c>
      <c r="IE14" s="21">
        <v>1.01</v>
      </c>
      <c r="IF14" s="21" t="s">
        <v>39</v>
      </c>
      <c r="IG14" s="21" t="s">
        <v>34</v>
      </c>
      <c r="IH14" s="21">
        <v>123.223</v>
      </c>
      <c r="II14" s="21" t="s">
        <v>37</v>
      </c>
    </row>
    <row r="15" spans="1:243" s="20" customFormat="1" ht="42.75" customHeight="1">
      <c r="A15" s="33">
        <v>2</v>
      </c>
      <c r="B15" s="67" t="s">
        <v>64</v>
      </c>
      <c r="C15" s="34" t="s">
        <v>32</v>
      </c>
      <c r="D15" s="35"/>
      <c r="E15" s="78"/>
      <c r="F15" s="89"/>
      <c r="G15" s="15"/>
      <c r="H15" s="15"/>
      <c r="I15" s="36"/>
      <c r="J15" s="16"/>
      <c r="K15" s="17"/>
      <c r="L15" s="17"/>
      <c r="M15" s="18"/>
      <c r="N15" s="19"/>
      <c r="O15" s="19"/>
      <c r="P15" s="37"/>
      <c r="Q15" s="19"/>
      <c r="R15" s="19"/>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21">
        <v>1</v>
      </c>
      <c r="IF15" s="21" t="s">
        <v>33</v>
      </c>
      <c r="IG15" s="21" t="s">
        <v>34</v>
      </c>
      <c r="IH15" s="21">
        <v>10</v>
      </c>
      <c r="II15" s="21" t="s">
        <v>35</v>
      </c>
    </row>
    <row r="16" spans="1:243" s="20" customFormat="1" ht="16.5" customHeight="1">
      <c r="A16" s="33">
        <v>2.01</v>
      </c>
      <c r="B16" s="68" t="s">
        <v>65</v>
      </c>
      <c r="C16" s="34" t="s">
        <v>36</v>
      </c>
      <c r="D16" s="59">
        <v>2</v>
      </c>
      <c r="E16" s="79" t="s">
        <v>130</v>
      </c>
      <c r="F16" s="90">
        <v>842.75</v>
      </c>
      <c r="G16" s="22"/>
      <c r="H16" s="15"/>
      <c r="I16" s="36" t="s">
        <v>38</v>
      </c>
      <c r="J16" s="16">
        <f>IF(I16="Less(-)",-1,1)</f>
        <v>1</v>
      </c>
      <c r="K16" s="17" t="s">
        <v>51</v>
      </c>
      <c r="L16" s="17" t="s">
        <v>6</v>
      </c>
      <c r="M16" s="42"/>
      <c r="N16" s="22"/>
      <c r="O16" s="22"/>
      <c r="P16" s="43"/>
      <c r="Q16" s="22"/>
      <c r="R16" s="22"/>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total_amount_ba($B$2,$D$2,D16,F16,J16,K16,M16)</f>
        <v>1685.5</v>
      </c>
      <c r="BB16" s="66">
        <f>BA16+SUM(N16:AZ16)</f>
        <v>1685.5</v>
      </c>
      <c r="BC16" s="41" t="str">
        <f>SpellNumber(L16,BB16)</f>
        <v>INR  One Thousand Six Hundred &amp; Eighty Five  and Paise Fifty Only</v>
      </c>
      <c r="IE16" s="21">
        <v>1.01</v>
      </c>
      <c r="IF16" s="21" t="s">
        <v>39</v>
      </c>
      <c r="IG16" s="21" t="s">
        <v>34</v>
      </c>
      <c r="IH16" s="21">
        <v>123.223</v>
      </c>
      <c r="II16" s="21" t="s">
        <v>37</v>
      </c>
    </row>
    <row r="17" spans="1:243" s="20" customFormat="1" ht="34.5" customHeight="1">
      <c r="A17" s="33">
        <v>3</v>
      </c>
      <c r="B17" s="69" t="s">
        <v>66</v>
      </c>
      <c r="C17" s="34" t="s">
        <v>36</v>
      </c>
      <c r="D17" s="59">
        <v>9</v>
      </c>
      <c r="E17" s="80" t="s">
        <v>131</v>
      </c>
      <c r="F17" s="100">
        <v>22.4</v>
      </c>
      <c r="G17" s="22"/>
      <c r="H17" s="15"/>
      <c r="I17" s="36" t="s">
        <v>38</v>
      </c>
      <c r="J17" s="16">
        <f>IF(I17="Less(-)",-1,1)</f>
        <v>1</v>
      </c>
      <c r="K17" s="17" t="s">
        <v>51</v>
      </c>
      <c r="L17" s="17" t="s">
        <v>6</v>
      </c>
      <c r="M17" s="42"/>
      <c r="N17" s="22"/>
      <c r="O17" s="22"/>
      <c r="P17" s="43"/>
      <c r="Q17" s="22"/>
      <c r="R17" s="22"/>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0">
        <f>total_amount_ba($B$2,$D$2,D17,F17,J17,K17,M17)</f>
        <v>201.6</v>
      </c>
      <c r="BB17" s="66">
        <f>BA17+SUM(N17:AZ17)</f>
        <v>201.6</v>
      </c>
      <c r="BC17" s="41" t="str">
        <f>SpellNumber(L17,BB17)</f>
        <v>INR  Two Hundred &amp; One  and Paise Sixty Only</v>
      </c>
      <c r="IE17" s="21">
        <v>1.01</v>
      </c>
      <c r="IF17" s="21" t="s">
        <v>39</v>
      </c>
      <c r="IG17" s="21" t="s">
        <v>34</v>
      </c>
      <c r="IH17" s="21">
        <v>123.223</v>
      </c>
      <c r="II17" s="21" t="s">
        <v>37</v>
      </c>
    </row>
    <row r="18" spans="1:243" s="20" customFormat="1" ht="32.25" customHeight="1">
      <c r="A18" s="33">
        <v>4</v>
      </c>
      <c r="B18" s="70" t="s">
        <v>67</v>
      </c>
      <c r="C18" s="34" t="s">
        <v>32</v>
      </c>
      <c r="D18" s="35"/>
      <c r="E18" s="81"/>
      <c r="F18" s="91"/>
      <c r="G18" s="15"/>
      <c r="H18" s="15"/>
      <c r="I18" s="36"/>
      <c r="J18" s="16"/>
      <c r="K18" s="17"/>
      <c r="L18" s="17"/>
      <c r="M18" s="18"/>
      <c r="N18" s="19"/>
      <c r="O18" s="19"/>
      <c r="P18" s="37"/>
      <c r="Q18" s="19"/>
      <c r="R18" s="19"/>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c r="BB18" s="40"/>
      <c r="BC18" s="41"/>
      <c r="IE18" s="21">
        <v>1</v>
      </c>
      <c r="IF18" s="21" t="s">
        <v>33</v>
      </c>
      <c r="IG18" s="21" t="s">
        <v>34</v>
      </c>
      <c r="IH18" s="21">
        <v>10</v>
      </c>
      <c r="II18" s="21" t="s">
        <v>35</v>
      </c>
    </row>
    <row r="19" spans="1:243" s="20" customFormat="1" ht="16.5" customHeight="1">
      <c r="A19" s="33">
        <v>4.01</v>
      </c>
      <c r="B19" s="71" t="s">
        <v>68</v>
      </c>
      <c r="C19" s="34" t="s">
        <v>36</v>
      </c>
      <c r="D19" s="59">
        <v>4</v>
      </c>
      <c r="E19" s="82" t="s">
        <v>130</v>
      </c>
      <c r="F19" s="92">
        <v>5582.85</v>
      </c>
      <c r="G19" s="22"/>
      <c r="H19" s="15"/>
      <c r="I19" s="36" t="s">
        <v>38</v>
      </c>
      <c r="J19" s="16">
        <f>IF(I19="Less(-)",-1,1)</f>
        <v>1</v>
      </c>
      <c r="K19" s="17" t="s">
        <v>51</v>
      </c>
      <c r="L19" s="17" t="s">
        <v>6</v>
      </c>
      <c r="M19" s="42"/>
      <c r="N19" s="22"/>
      <c r="O19" s="22"/>
      <c r="P19" s="43"/>
      <c r="Q19" s="22"/>
      <c r="R19" s="22"/>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0">
        <f>total_amount_ba($B$2,$D$2,D19,F19,J19,K19,M19)</f>
        <v>22331.4</v>
      </c>
      <c r="BB19" s="66">
        <f>BA19+SUM(N19:AZ19)</f>
        <v>22331.4</v>
      </c>
      <c r="BC19" s="41" t="str">
        <f>SpellNumber(L19,BB19)</f>
        <v>INR  Twenty Two Thousand Three Hundred &amp; Thirty One  and Paise Forty Only</v>
      </c>
      <c r="IE19" s="21">
        <v>1.01</v>
      </c>
      <c r="IF19" s="21" t="s">
        <v>39</v>
      </c>
      <c r="IG19" s="21" t="s">
        <v>34</v>
      </c>
      <c r="IH19" s="21">
        <v>123.223</v>
      </c>
      <c r="II19" s="21" t="s">
        <v>37</v>
      </c>
    </row>
    <row r="20" spans="1:243" s="20" customFormat="1" ht="30.75" customHeight="1">
      <c r="A20" s="33">
        <v>5</v>
      </c>
      <c r="B20" s="70" t="s">
        <v>69</v>
      </c>
      <c r="C20" s="34" t="s">
        <v>32</v>
      </c>
      <c r="D20" s="35"/>
      <c r="E20" s="81"/>
      <c r="F20" s="91"/>
      <c r="G20" s="15"/>
      <c r="H20" s="15"/>
      <c r="I20" s="36"/>
      <c r="J20" s="16"/>
      <c r="K20" s="17"/>
      <c r="L20" s="17"/>
      <c r="M20" s="18"/>
      <c r="N20" s="19"/>
      <c r="O20" s="19"/>
      <c r="P20" s="37"/>
      <c r="Q20" s="19"/>
      <c r="R20" s="19"/>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c r="BB20" s="40"/>
      <c r="BC20" s="41"/>
      <c r="IE20" s="21">
        <v>1</v>
      </c>
      <c r="IF20" s="21" t="s">
        <v>33</v>
      </c>
      <c r="IG20" s="21" t="s">
        <v>34</v>
      </c>
      <c r="IH20" s="21">
        <v>10</v>
      </c>
      <c r="II20" s="21" t="s">
        <v>35</v>
      </c>
    </row>
    <row r="21" spans="1:243" s="20" customFormat="1" ht="16.5" customHeight="1">
      <c r="A21" s="33">
        <v>5.01</v>
      </c>
      <c r="B21" s="71" t="s">
        <v>70</v>
      </c>
      <c r="C21" s="34" t="s">
        <v>36</v>
      </c>
      <c r="D21" s="59">
        <v>15</v>
      </c>
      <c r="E21" s="82" t="s">
        <v>132</v>
      </c>
      <c r="F21" s="92">
        <v>684.2</v>
      </c>
      <c r="G21" s="22"/>
      <c r="H21" s="15"/>
      <c r="I21" s="36" t="s">
        <v>38</v>
      </c>
      <c r="J21" s="16">
        <f>IF(I21="Less(-)",-1,1)</f>
        <v>1</v>
      </c>
      <c r="K21" s="17" t="s">
        <v>51</v>
      </c>
      <c r="L21" s="17" t="s">
        <v>6</v>
      </c>
      <c r="M21" s="42"/>
      <c r="N21" s="22"/>
      <c r="O21" s="22"/>
      <c r="P21" s="43"/>
      <c r="Q21" s="22"/>
      <c r="R21" s="22"/>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0">
        <f>total_amount_ba($B$2,$D$2,D21,F21,J21,K21,M21)</f>
        <v>10263</v>
      </c>
      <c r="BB21" s="66">
        <f>BA21+SUM(N21:AZ21)</f>
        <v>10263</v>
      </c>
      <c r="BC21" s="41" t="str">
        <f>SpellNumber(L21,BB21)</f>
        <v>INR  Ten Thousand Two Hundred &amp; Sixty Three  Only</v>
      </c>
      <c r="IE21" s="21">
        <v>1.01</v>
      </c>
      <c r="IF21" s="21" t="s">
        <v>39</v>
      </c>
      <c r="IG21" s="21" t="s">
        <v>34</v>
      </c>
      <c r="IH21" s="21">
        <v>123.223</v>
      </c>
      <c r="II21" s="21" t="s">
        <v>37</v>
      </c>
    </row>
    <row r="22" spans="1:243" s="20" customFormat="1" ht="16.5" customHeight="1">
      <c r="A22" s="33">
        <v>6</v>
      </c>
      <c r="B22" s="67" t="s">
        <v>71</v>
      </c>
      <c r="C22" s="34" t="s">
        <v>32</v>
      </c>
      <c r="D22" s="35"/>
      <c r="E22" s="78"/>
      <c r="F22" s="89"/>
      <c r="G22" s="15"/>
      <c r="H22" s="15"/>
      <c r="I22" s="36"/>
      <c r="J22" s="16"/>
      <c r="K22" s="17"/>
      <c r="L22" s="17"/>
      <c r="M22" s="18"/>
      <c r="N22" s="19"/>
      <c r="O22" s="19"/>
      <c r="P22" s="37"/>
      <c r="Q22" s="19"/>
      <c r="R22" s="19"/>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21">
        <v>1</v>
      </c>
      <c r="IF22" s="21" t="s">
        <v>33</v>
      </c>
      <c r="IG22" s="21" t="s">
        <v>34</v>
      </c>
      <c r="IH22" s="21">
        <v>10</v>
      </c>
      <c r="II22" s="21" t="s">
        <v>35</v>
      </c>
    </row>
    <row r="23" spans="1:243" s="20" customFormat="1" ht="16.5" customHeight="1">
      <c r="A23" s="33">
        <v>6.01</v>
      </c>
      <c r="B23" s="68" t="s">
        <v>72</v>
      </c>
      <c r="C23" s="34" t="s">
        <v>36</v>
      </c>
      <c r="D23" s="59">
        <v>50</v>
      </c>
      <c r="E23" s="79" t="s">
        <v>132</v>
      </c>
      <c r="F23" s="90">
        <v>168.25</v>
      </c>
      <c r="G23" s="22"/>
      <c r="H23" s="15"/>
      <c r="I23" s="36" t="s">
        <v>38</v>
      </c>
      <c r="J23" s="16">
        <f>IF(I23="Less(-)",-1,1)</f>
        <v>1</v>
      </c>
      <c r="K23" s="17" t="s">
        <v>51</v>
      </c>
      <c r="L23" s="17" t="s">
        <v>6</v>
      </c>
      <c r="M23" s="42"/>
      <c r="N23" s="22"/>
      <c r="O23" s="22"/>
      <c r="P23" s="43"/>
      <c r="Q23" s="22"/>
      <c r="R23" s="22"/>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0">
        <f>total_amount_ba($B$2,$D$2,D23,F23,J23,K23,M23)</f>
        <v>8412.5</v>
      </c>
      <c r="BB23" s="66">
        <f>BA23+SUM(N23:AZ23)</f>
        <v>8412.5</v>
      </c>
      <c r="BC23" s="41" t="str">
        <f>SpellNumber(L23,BB23)</f>
        <v>INR  Eight Thousand Four Hundred &amp; Twelve  and Paise Fifty Only</v>
      </c>
      <c r="IE23" s="21">
        <v>1.01</v>
      </c>
      <c r="IF23" s="21" t="s">
        <v>39</v>
      </c>
      <c r="IG23" s="21" t="s">
        <v>34</v>
      </c>
      <c r="IH23" s="21">
        <v>123.223</v>
      </c>
      <c r="II23" s="21" t="s">
        <v>37</v>
      </c>
    </row>
    <row r="24" spans="1:243" s="20" customFormat="1" ht="16.5" customHeight="1">
      <c r="A24" s="33">
        <v>7</v>
      </c>
      <c r="B24" s="67" t="s">
        <v>73</v>
      </c>
      <c r="C24" s="34" t="s">
        <v>32</v>
      </c>
      <c r="D24" s="35"/>
      <c r="E24" s="78"/>
      <c r="F24" s="89"/>
      <c r="G24" s="15"/>
      <c r="H24" s="15"/>
      <c r="I24" s="36"/>
      <c r="J24" s="16"/>
      <c r="K24" s="17"/>
      <c r="L24" s="17"/>
      <c r="M24" s="18"/>
      <c r="N24" s="19"/>
      <c r="O24" s="19"/>
      <c r="P24" s="37"/>
      <c r="Q24" s="19"/>
      <c r="R24" s="19"/>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9"/>
      <c r="BB24" s="40"/>
      <c r="BC24" s="41"/>
      <c r="IE24" s="21">
        <v>1</v>
      </c>
      <c r="IF24" s="21" t="s">
        <v>33</v>
      </c>
      <c r="IG24" s="21" t="s">
        <v>34</v>
      </c>
      <c r="IH24" s="21">
        <v>10</v>
      </c>
      <c r="II24" s="21" t="s">
        <v>35</v>
      </c>
    </row>
    <row r="25" spans="1:243" s="20" customFormat="1" ht="16.5" customHeight="1">
      <c r="A25" s="33">
        <v>7.01</v>
      </c>
      <c r="B25" s="72" t="s">
        <v>74</v>
      </c>
      <c r="C25" s="34" t="s">
        <v>36</v>
      </c>
      <c r="D25" s="59">
        <v>15</v>
      </c>
      <c r="E25" s="83" t="s">
        <v>132</v>
      </c>
      <c r="F25" s="93">
        <v>194.6</v>
      </c>
      <c r="G25" s="22"/>
      <c r="H25" s="15"/>
      <c r="I25" s="36" t="s">
        <v>38</v>
      </c>
      <c r="J25" s="16">
        <f>IF(I25="Less(-)",-1,1)</f>
        <v>1</v>
      </c>
      <c r="K25" s="17" t="s">
        <v>51</v>
      </c>
      <c r="L25" s="17" t="s">
        <v>6</v>
      </c>
      <c r="M25" s="42"/>
      <c r="N25" s="22"/>
      <c r="O25" s="22"/>
      <c r="P25" s="43"/>
      <c r="Q25" s="22"/>
      <c r="R25" s="22"/>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0">
        <f>total_amount_ba($B$2,$D$2,D25,F25,J25,K25,M25)</f>
        <v>2919</v>
      </c>
      <c r="BB25" s="66">
        <f>BA25+SUM(N25:AZ25)</f>
        <v>2919</v>
      </c>
      <c r="BC25" s="41" t="str">
        <f>SpellNumber(L25,BB25)</f>
        <v>INR  Two Thousand Nine Hundred &amp; Nineteen  Only</v>
      </c>
      <c r="IE25" s="21">
        <v>1.01</v>
      </c>
      <c r="IF25" s="21" t="s">
        <v>39</v>
      </c>
      <c r="IG25" s="21" t="s">
        <v>34</v>
      </c>
      <c r="IH25" s="21">
        <v>123.223</v>
      </c>
      <c r="II25" s="21" t="s">
        <v>37</v>
      </c>
    </row>
    <row r="26" spans="1:243" s="20" customFormat="1" ht="53.25" customHeight="1">
      <c r="A26" s="33">
        <v>8</v>
      </c>
      <c r="B26" s="70" t="s">
        <v>75</v>
      </c>
      <c r="C26" s="34" t="s">
        <v>32</v>
      </c>
      <c r="D26" s="35"/>
      <c r="E26" s="81"/>
      <c r="F26" s="91"/>
      <c r="G26" s="15"/>
      <c r="H26" s="15"/>
      <c r="I26" s="36"/>
      <c r="J26" s="16"/>
      <c r="K26" s="17"/>
      <c r="L26" s="17"/>
      <c r="M26" s="18"/>
      <c r="N26" s="19"/>
      <c r="O26" s="19"/>
      <c r="P26" s="37"/>
      <c r="Q26" s="19"/>
      <c r="R26" s="19"/>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9"/>
      <c r="BB26" s="40"/>
      <c r="BC26" s="41"/>
      <c r="IE26" s="21">
        <v>1</v>
      </c>
      <c r="IF26" s="21" t="s">
        <v>33</v>
      </c>
      <c r="IG26" s="21" t="s">
        <v>34</v>
      </c>
      <c r="IH26" s="21">
        <v>10</v>
      </c>
      <c r="II26" s="21" t="s">
        <v>35</v>
      </c>
    </row>
    <row r="27" spans="1:243" s="20" customFormat="1" ht="16.5" customHeight="1">
      <c r="A27" s="33">
        <v>8.01</v>
      </c>
      <c r="B27" s="71" t="s">
        <v>76</v>
      </c>
      <c r="C27" s="34" t="s">
        <v>36</v>
      </c>
      <c r="D27" s="59">
        <v>2</v>
      </c>
      <c r="E27" s="82" t="s">
        <v>130</v>
      </c>
      <c r="F27" s="92">
        <v>6547.7</v>
      </c>
      <c r="G27" s="22"/>
      <c r="H27" s="15"/>
      <c r="I27" s="36" t="s">
        <v>38</v>
      </c>
      <c r="J27" s="16">
        <f>IF(I27="Less(-)",-1,1)</f>
        <v>1</v>
      </c>
      <c r="K27" s="17" t="s">
        <v>51</v>
      </c>
      <c r="L27" s="17" t="s">
        <v>6</v>
      </c>
      <c r="M27" s="42"/>
      <c r="N27" s="22"/>
      <c r="O27" s="22"/>
      <c r="P27" s="43"/>
      <c r="Q27" s="22"/>
      <c r="R27" s="22"/>
      <c r="S27" s="43"/>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0">
        <f>total_amount_ba($B$2,$D$2,D27,F27,J27,K27,M27)</f>
        <v>13095.4</v>
      </c>
      <c r="BB27" s="66">
        <f>BA27+SUM(N27:AZ27)</f>
        <v>13095.4</v>
      </c>
      <c r="BC27" s="41" t="str">
        <f>SpellNumber(L27,BB27)</f>
        <v>INR  Thirteen Thousand  &amp;Ninety Five  and Paise Forty Only</v>
      </c>
      <c r="IE27" s="21">
        <v>1.01</v>
      </c>
      <c r="IF27" s="21" t="s">
        <v>39</v>
      </c>
      <c r="IG27" s="21" t="s">
        <v>34</v>
      </c>
      <c r="IH27" s="21">
        <v>123.223</v>
      </c>
      <c r="II27" s="21" t="s">
        <v>37</v>
      </c>
    </row>
    <row r="28" spans="1:243" s="20" customFormat="1" ht="68.25" customHeight="1">
      <c r="A28" s="33">
        <v>9</v>
      </c>
      <c r="B28" s="67" t="s">
        <v>77</v>
      </c>
      <c r="C28" s="34" t="s">
        <v>32</v>
      </c>
      <c r="D28" s="35"/>
      <c r="E28" s="78"/>
      <c r="F28" s="89"/>
      <c r="G28" s="15"/>
      <c r="H28" s="15"/>
      <c r="I28" s="36"/>
      <c r="J28" s="16"/>
      <c r="K28" s="17"/>
      <c r="L28" s="17"/>
      <c r="M28" s="18"/>
      <c r="N28" s="19"/>
      <c r="O28" s="19"/>
      <c r="P28" s="37"/>
      <c r="Q28" s="19"/>
      <c r="R28" s="19"/>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c r="BB28" s="40"/>
      <c r="BC28" s="41"/>
      <c r="IE28" s="21">
        <v>1</v>
      </c>
      <c r="IF28" s="21" t="s">
        <v>33</v>
      </c>
      <c r="IG28" s="21" t="s">
        <v>34</v>
      </c>
      <c r="IH28" s="21">
        <v>10</v>
      </c>
      <c r="II28" s="21" t="s">
        <v>35</v>
      </c>
    </row>
    <row r="29" spans="1:243" s="20" customFormat="1" ht="16.5" customHeight="1">
      <c r="A29" s="33">
        <v>9.01</v>
      </c>
      <c r="B29" s="68" t="s">
        <v>78</v>
      </c>
      <c r="C29" s="34" t="s">
        <v>36</v>
      </c>
      <c r="D29" s="59">
        <v>147</v>
      </c>
      <c r="E29" s="79" t="s">
        <v>132</v>
      </c>
      <c r="F29" s="90">
        <v>1169.55</v>
      </c>
      <c r="G29" s="22"/>
      <c r="H29" s="15"/>
      <c r="I29" s="36" t="s">
        <v>38</v>
      </c>
      <c r="J29" s="16">
        <f>IF(I29="Less(-)",-1,1)</f>
        <v>1</v>
      </c>
      <c r="K29" s="17" t="s">
        <v>51</v>
      </c>
      <c r="L29" s="17" t="s">
        <v>6</v>
      </c>
      <c r="M29" s="42"/>
      <c r="N29" s="22"/>
      <c r="O29" s="22"/>
      <c r="P29" s="43"/>
      <c r="Q29" s="22"/>
      <c r="R29" s="22"/>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0">
        <f>total_amount_ba($B$2,$D$2,D29,F29,J29,K29,M29)</f>
        <v>171923.85</v>
      </c>
      <c r="BB29" s="66">
        <f>BA29+SUM(N29:AZ29)</f>
        <v>171923.85</v>
      </c>
      <c r="BC29" s="41" t="str">
        <f>SpellNumber(L29,BB29)</f>
        <v>INR  One Lakh Seventy One Thousand Nine Hundred &amp; Twenty Three  and Paise Eighty Five Only</v>
      </c>
      <c r="IE29" s="21">
        <v>1.01</v>
      </c>
      <c r="IF29" s="21" t="s">
        <v>39</v>
      </c>
      <c r="IG29" s="21" t="s">
        <v>34</v>
      </c>
      <c r="IH29" s="21">
        <v>123.223</v>
      </c>
      <c r="II29" s="21" t="s">
        <v>37</v>
      </c>
    </row>
    <row r="30" spans="1:243" s="20" customFormat="1" ht="46.5" customHeight="1">
      <c r="A30" s="33">
        <v>10</v>
      </c>
      <c r="B30" s="67" t="s">
        <v>79</v>
      </c>
      <c r="C30" s="34" t="s">
        <v>32</v>
      </c>
      <c r="D30" s="35"/>
      <c r="E30" s="78"/>
      <c r="F30" s="89"/>
      <c r="G30" s="15"/>
      <c r="H30" s="15"/>
      <c r="I30" s="36"/>
      <c r="J30" s="16"/>
      <c r="K30" s="17"/>
      <c r="L30" s="17"/>
      <c r="M30" s="18"/>
      <c r="N30" s="19"/>
      <c r="O30" s="19"/>
      <c r="P30" s="37"/>
      <c r="Q30" s="19"/>
      <c r="R30" s="19"/>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9"/>
      <c r="BB30" s="40"/>
      <c r="BC30" s="41"/>
      <c r="IE30" s="21">
        <v>1</v>
      </c>
      <c r="IF30" s="21" t="s">
        <v>33</v>
      </c>
      <c r="IG30" s="21" t="s">
        <v>34</v>
      </c>
      <c r="IH30" s="21">
        <v>10</v>
      </c>
      <c r="II30" s="21" t="s">
        <v>35</v>
      </c>
    </row>
    <row r="31" spans="1:243" s="20" customFormat="1" ht="16.5" customHeight="1">
      <c r="A31" s="33">
        <v>10.01</v>
      </c>
      <c r="B31" s="68" t="s">
        <v>80</v>
      </c>
      <c r="C31" s="34" t="s">
        <v>36</v>
      </c>
      <c r="D31" s="59">
        <v>174</v>
      </c>
      <c r="E31" s="79" t="s">
        <v>131</v>
      </c>
      <c r="F31" s="90">
        <v>1158.1</v>
      </c>
      <c r="G31" s="22"/>
      <c r="H31" s="15"/>
      <c r="I31" s="36" t="s">
        <v>38</v>
      </c>
      <c r="J31" s="16">
        <f>IF(I31="Less(-)",-1,1)</f>
        <v>1</v>
      </c>
      <c r="K31" s="17" t="s">
        <v>51</v>
      </c>
      <c r="L31" s="17" t="s">
        <v>6</v>
      </c>
      <c r="M31" s="42"/>
      <c r="N31" s="22"/>
      <c r="O31" s="22"/>
      <c r="P31" s="43"/>
      <c r="Q31" s="22"/>
      <c r="R31" s="22"/>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0">
        <f>total_amount_ba($B$2,$D$2,D31,F31,J31,K31,M31)</f>
        <v>201509.4</v>
      </c>
      <c r="BB31" s="66">
        <f>BA31+SUM(N31:AZ31)</f>
        <v>201509.4</v>
      </c>
      <c r="BC31" s="41" t="str">
        <f>SpellNumber(L31,BB31)</f>
        <v>INR  Two Lakh One Thousand Five Hundred &amp; Nine  and Paise Forty Only</v>
      </c>
      <c r="IE31" s="21">
        <v>1.01</v>
      </c>
      <c r="IF31" s="21" t="s">
        <v>39</v>
      </c>
      <c r="IG31" s="21" t="s">
        <v>34</v>
      </c>
      <c r="IH31" s="21">
        <v>123.223</v>
      </c>
      <c r="II31" s="21" t="s">
        <v>37</v>
      </c>
    </row>
    <row r="32" spans="1:243" s="20" customFormat="1" ht="44.25" customHeight="1">
      <c r="A32" s="33">
        <v>11</v>
      </c>
      <c r="B32" s="73" t="s">
        <v>81</v>
      </c>
      <c r="C32" s="34" t="s">
        <v>36</v>
      </c>
      <c r="D32" s="59">
        <v>12</v>
      </c>
      <c r="E32" s="84" t="s">
        <v>132</v>
      </c>
      <c r="F32" s="94">
        <v>1238.2</v>
      </c>
      <c r="G32" s="22"/>
      <c r="H32" s="15"/>
      <c r="I32" s="36" t="s">
        <v>38</v>
      </c>
      <c r="J32" s="16">
        <f>IF(I32="Less(-)",-1,1)</f>
        <v>1</v>
      </c>
      <c r="K32" s="17" t="s">
        <v>51</v>
      </c>
      <c r="L32" s="17" t="s">
        <v>6</v>
      </c>
      <c r="M32" s="42"/>
      <c r="N32" s="22"/>
      <c r="O32" s="22"/>
      <c r="P32" s="43"/>
      <c r="Q32" s="22"/>
      <c r="R32" s="22"/>
      <c r="S32" s="43"/>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0">
        <f>total_amount_ba($B$2,$D$2,D32,F32,J32,K32,M32)</f>
        <v>14858.4</v>
      </c>
      <c r="BB32" s="66">
        <f>BA32+SUM(N32:AZ32)</f>
        <v>14858.4</v>
      </c>
      <c r="BC32" s="41" t="str">
        <f>SpellNumber(L32,BB32)</f>
        <v>INR  Fourteen Thousand Eight Hundred &amp; Fifty Eight  and Paise Forty Only</v>
      </c>
      <c r="IE32" s="21">
        <v>1.01</v>
      </c>
      <c r="IF32" s="21" t="s">
        <v>39</v>
      </c>
      <c r="IG32" s="21" t="s">
        <v>34</v>
      </c>
      <c r="IH32" s="21">
        <v>123.223</v>
      </c>
      <c r="II32" s="21" t="s">
        <v>37</v>
      </c>
    </row>
    <row r="33" spans="1:243" s="20" customFormat="1" ht="70.5" customHeight="1">
      <c r="A33" s="33">
        <v>12</v>
      </c>
      <c r="B33" s="74" t="s">
        <v>82</v>
      </c>
      <c r="C33" s="34" t="s">
        <v>36</v>
      </c>
      <c r="D33" s="59">
        <v>4</v>
      </c>
      <c r="E33" s="85" t="s">
        <v>133</v>
      </c>
      <c r="F33" s="95">
        <v>7390.8</v>
      </c>
      <c r="G33" s="22"/>
      <c r="H33" s="15"/>
      <c r="I33" s="36" t="s">
        <v>38</v>
      </c>
      <c r="J33" s="16">
        <f>IF(I33="Less(-)",-1,1)</f>
        <v>1</v>
      </c>
      <c r="K33" s="17" t="s">
        <v>51</v>
      </c>
      <c r="L33" s="17" t="s">
        <v>6</v>
      </c>
      <c r="M33" s="42"/>
      <c r="N33" s="22"/>
      <c r="O33" s="22"/>
      <c r="P33" s="43"/>
      <c r="Q33" s="22"/>
      <c r="R33" s="22"/>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0">
        <f>total_amount_ba($B$2,$D$2,D33,F33,J33,K33,M33)</f>
        <v>29563.2</v>
      </c>
      <c r="BB33" s="66">
        <f>BA33+SUM(N33:AZ33)</f>
        <v>29563.2</v>
      </c>
      <c r="BC33" s="41" t="str">
        <f>SpellNumber(L33,BB33)</f>
        <v>INR  Twenty Nine Thousand Five Hundred &amp; Sixty Three  and Paise Twenty Only</v>
      </c>
      <c r="IE33" s="21">
        <v>1.01</v>
      </c>
      <c r="IF33" s="21" t="s">
        <v>39</v>
      </c>
      <c r="IG33" s="21" t="s">
        <v>34</v>
      </c>
      <c r="IH33" s="21">
        <v>123.223</v>
      </c>
      <c r="II33" s="21" t="s">
        <v>37</v>
      </c>
    </row>
    <row r="34" spans="1:243" s="20" customFormat="1" ht="30.75" customHeight="1">
      <c r="A34" s="33">
        <v>13</v>
      </c>
      <c r="B34" s="70" t="s">
        <v>83</v>
      </c>
      <c r="C34" s="34" t="s">
        <v>32</v>
      </c>
      <c r="D34" s="35"/>
      <c r="E34" s="81"/>
      <c r="F34" s="91"/>
      <c r="G34" s="15"/>
      <c r="H34" s="15"/>
      <c r="I34" s="36"/>
      <c r="J34" s="16"/>
      <c r="K34" s="17"/>
      <c r="L34" s="17"/>
      <c r="M34" s="18"/>
      <c r="N34" s="19"/>
      <c r="O34" s="19"/>
      <c r="P34" s="37"/>
      <c r="Q34" s="19"/>
      <c r="R34" s="19"/>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9"/>
      <c r="BB34" s="40"/>
      <c r="BC34" s="41"/>
      <c r="IE34" s="21">
        <v>1</v>
      </c>
      <c r="IF34" s="21" t="s">
        <v>33</v>
      </c>
      <c r="IG34" s="21" t="s">
        <v>34</v>
      </c>
      <c r="IH34" s="21">
        <v>10</v>
      </c>
      <c r="II34" s="21" t="s">
        <v>35</v>
      </c>
    </row>
    <row r="35" spans="1:243" s="20" customFormat="1" ht="16.5" customHeight="1">
      <c r="A35" s="33">
        <v>13.01</v>
      </c>
      <c r="B35" s="71" t="s">
        <v>84</v>
      </c>
      <c r="C35" s="34" t="s">
        <v>36</v>
      </c>
      <c r="D35" s="59">
        <v>393</v>
      </c>
      <c r="E35" s="82" t="s">
        <v>134</v>
      </c>
      <c r="F35" s="92">
        <v>56.6</v>
      </c>
      <c r="G35" s="22"/>
      <c r="H35" s="15"/>
      <c r="I35" s="36" t="s">
        <v>38</v>
      </c>
      <c r="J35" s="16">
        <f>IF(I35="Less(-)",-1,1)</f>
        <v>1</v>
      </c>
      <c r="K35" s="17" t="s">
        <v>51</v>
      </c>
      <c r="L35" s="17" t="s">
        <v>6</v>
      </c>
      <c r="M35" s="42"/>
      <c r="N35" s="22"/>
      <c r="O35" s="22"/>
      <c r="P35" s="43"/>
      <c r="Q35" s="22"/>
      <c r="R35" s="22"/>
      <c r="S35" s="43"/>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0">
        <f>total_amount_ba($B$2,$D$2,D35,F35,J35,K35,M35)</f>
        <v>22243.8</v>
      </c>
      <c r="BB35" s="66">
        <f>BA35+SUM(N35:AZ35)</f>
        <v>22243.8</v>
      </c>
      <c r="BC35" s="41" t="str">
        <f>SpellNumber(L35,BB35)</f>
        <v>INR  Twenty Two Thousand Two Hundred &amp; Forty Three  and Paise Eighty Only</v>
      </c>
      <c r="IE35" s="21">
        <v>1.01</v>
      </c>
      <c r="IF35" s="21" t="s">
        <v>39</v>
      </c>
      <c r="IG35" s="21" t="s">
        <v>34</v>
      </c>
      <c r="IH35" s="21">
        <v>123.223</v>
      </c>
      <c r="II35" s="21" t="s">
        <v>37</v>
      </c>
    </row>
    <row r="36" spans="1:243" s="20" customFormat="1" ht="16.5" customHeight="1">
      <c r="A36" s="33">
        <v>14</v>
      </c>
      <c r="B36" s="70" t="s">
        <v>85</v>
      </c>
      <c r="C36" s="34" t="s">
        <v>32</v>
      </c>
      <c r="D36" s="35"/>
      <c r="E36" s="78"/>
      <c r="F36" s="89"/>
      <c r="G36" s="15"/>
      <c r="H36" s="15"/>
      <c r="I36" s="36"/>
      <c r="J36" s="16"/>
      <c r="K36" s="17"/>
      <c r="L36" s="17"/>
      <c r="M36" s="18"/>
      <c r="N36" s="19"/>
      <c r="O36" s="19"/>
      <c r="P36" s="37"/>
      <c r="Q36" s="19"/>
      <c r="R36" s="19"/>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9"/>
      <c r="BB36" s="40"/>
      <c r="BC36" s="41"/>
      <c r="IE36" s="21">
        <v>1</v>
      </c>
      <c r="IF36" s="21" t="s">
        <v>33</v>
      </c>
      <c r="IG36" s="21" t="s">
        <v>34</v>
      </c>
      <c r="IH36" s="21">
        <v>10</v>
      </c>
      <c r="II36" s="21" t="s">
        <v>35</v>
      </c>
    </row>
    <row r="37" spans="1:243" s="20" customFormat="1" ht="16.5" customHeight="1">
      <c r="A37" s="33">
        <v>14.01</v>
      </c>
      <c r="B37" s="71" t="s">
        <v>86</v>
      </c>
      <c r="C37" s="34" t="s">
        <v>36</v>
      </c>
      <c r="D37" s="59">
        <v>52</v>
      </c>
      <c r="E37" s="82" t="s">
        <v>132</v>
      </c>
      <c r="F37" s="92">
        <v>422.3</v>
      </c>
      <c r="G37" s="22"/>
      <c r="H37" s="15"/>
      <c r="I37" s="36" t="s">
        <v>38</v>
      </c>
      <c r="J37" s="16">
        <f>IF(I37="Less(-)",-1,1)</f>
        <v>1</v>
      </c>
      <c r="K37" s="17" t="s">
        <v>51</v>
      </c>
      <c r="L37" s="17" t="s">
        <v>6</v>
      </c>
      <c r="M37" s="42"/>
      <c r="N37" s="22"/>
      <c r="O37" s="22"/>
      <c r="P37" s="43"/>
      <c r="Q37" s="22"/>
      <c r="R37" s="22"/>
      <c r="S37" s="43"/>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0">
        <f>total_amount_ba($B$2,$D$2,D37,F37,J37,K37,M37)</f>
        <v>21959.6</v>
      </c>
      <c r="BB37" s="66">
        <f>BA37+SUM(N37:AZ37)</f>
        <v>21959.6</v>
      </c>
      <c r="BC37" s="41" t="str">
        <f>SpellNumber(L37,BB37)</f>
        <v>INR  Twenty One Thousand Nine Hundred &amp; Fifty Nine  and Paise Sixty Only</v>
      </c>
      <c r="IE37" s="21">
        <v>1.01</v>
      </c>
      <c r="IF37" s="21" t="s">
        <v>39</v>
      </c>
      <c r="IG37" s="21" t="s">
        <v>34</v>
      </c>
      <c r="IH37" s="21">
        <v>123.223</v>
      </c>
      <c r="II37" s="21" t="s">
        <v>37</v>
      </c>
    </row>
    <row r="38" spans="1:243" s="20" customFormat="1" ht="81.75" customHeight="1">
      <c r="A38" s="33">
        <v>15</v>
      </c>
      <c r="B38" s="67" t="s">
        <v>87</v>
      </c>
      <c r="C38" s="34" t="s">
        <v>32</v>
      </c>
      <c r="D38" s="35"/>
      <c r="E38" s="78"/>
      <c r="F38" s="89"/>
      <c r="G38" s="15"/>
      <c r="H38" s="15"/>
      <c r="I38" s="36"/>
      <c r="J38" s="16"/>
      <c r="K38" s="17"/>
      <c r="L38" s="17"/>
      <c r="M38" s="18"/>
      <c r="N38" s="19"/>
      <c r="O38" s="19"/>
      <c r="P38" s="37"/>
      <c r="Q38" s="19"/>
      <c r="R38" s="19"/>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9"/>
      <c r="BB38" s="40"/>
      <c r="BC38" s="41"/>
      <c r="IE38" s="21">
        <v>1</v>
      </c>
      <c r="IF38" s="21" t="s">
        <v>33</v>
      </c>
      <c r="IG38" s="21" t="s">
        <v>34</v>
      </c>
      <c r="IH38" s="21">
        <v>10</v>
      </c>
      <c r="II38" s="21" t="s">
        <v>35</v>
      </c>
    </row>
    <row r="39" spans="1:243" s="20" customFormat="1" ht="16.5" customHeight="1">
      <c r="A39" s="33">
        <v>15.01</v>
      </c>
      <c r="B39" s="75" t="s">
        <v>88</v>
      </c>
      <c r="C39" s="34" t="s">
        <v>32</v>
      </c>
      <c r="D39" s="35"/>
      <c r="E39" s="86"/>
      <c r="F39" s="96"/>
      <c r="G39" s="15"/>
      <c r="H39" s="15"/>
      <c r="I39" s="36"/>
      <c r="J39" s="16"/>
      <c r="K39" s="17"/>
      <c r="L39" s="17"/>
      <c r="M39" s="18"/>
      <c r="N39" s="19"/>
      <c r="O39" s="19"/>
      <c r="P39" s="37"/>
      <c r="Q39" s="19"/>
      <c r="R39" s="19"/>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9"/>
      <c r="BB39" s="40"/>
      <c r="BC39" s="41"/>
      <c r="IE39" s="21">
        <v>1</v>
      </c>
      <c r="IF39" s="21" t="s">
        <v>33</v>
      </c>
      <c r="IG39" s="21" t="s">
        <v>34</v>
      </c>
      <c r="IH39" s="21">
        <v>10</v>
      </c>
      <c r="II39" s="21" t="s">
        <v>35</v>
      </c>
    </row>
    <row r="40" spans="1:243" s="20" customFormat="1" ht="16.5" customHeight="1">
      <c r="A40" s="33">
        <v>15.02</v>
      </c>
      <c r="B40" s="75" t="s">
        <v>89</v>
      </c>
      <c r="C40" s="34" t="s">
        <v>36</v>
      </c>
      <c r="D40" s="59">
        <v>8</v>
      </c>
      <c r="E40" s="86" t="s">
        <v>132</v>
      </c>
      <c r="F40" s="96">
        <v>1850.15</v>
      </c>
      <c r="G40" s="22"/>
      <c r="H40" s="15"/>
      <c r="I40" s="36" t="s">
        <v>38</v>
      </c>
      <c r="J40" s="16">
        <f>IF(I40="Less(-)",-1,1)</f>
        <v>1</v>
      </c>
      <c r="K40" s="17" t="s">
        <v>51</v>
      </c>
      <c r="L40" s="17" t="s">
        <v>6</v>
      </c>
      <c r="M40" s="42"/>
      <c r="N40" s="22"/>
      <c r="O40" s="22"/>
      <c r="P40" s="43"/>
      <c r="Q40" s="22"/>
      <c r="R40" s="22"/>
      <c r="S40" s="43"/>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0">
        <f>total_amount_ba($B$2,$D$2,D40,F40,J40,K40,M40)</f>
        <v>14801.2</v>
      </c>
      <c r="BB40" s="66">
        <f>BA40+SUM(N40:AZ40)</f>
        <v>14801.2</v>
      </c>
      <c r="BC40" s="41" t="str">
        <f>SpellNumber(L40,BB40)</f>
        <v>INR  Fourteen Thousand Eight Hundred &amp; One  and Paise Twenty Only</v>
      </c>
      <c r="IE40" s="21">
        <v>1.01</v>
      </c>
      <c r="IF40" s="21" t="s">
        <v>39</v>
      </c>
      <c r="IG40" s="21" t="s">
        <v>34</v>
      </c>
      <c r="IH40" s="21">
        <v>123.223</v>
      </c>
      <c r="II40" s="21" t="s">
        <v>37</v>
      </c>
    </row>
    <row r="41" spans="1:243" s="20" customFormat="1" ht="16.5" customHeight="1">
      <c r="A41" s="33">
        <v>15.03</v>
      </c>
      <c r="B41" s="75" t="s">
        <v>90</v>
      </c>
      <c r="C41" s="34" t="s">
        <v>32</v>
      </c>
      <c r="D41" s="35"/>
      <c r="E41" s="86"/>
      <c r="F41" s="96"/>
      <c r="G41" s="15"/>
      <c r="H41" s="15"/>
      <c r="I41" s="36"/>
      <c r="J41" s="16"/>
      <c r="K41" s="17"/>
      <c r="L41" s="17"/>
      <c r="M41" s="18"/>
      <c r="N41" s="19"/>
      <c r="O41" s="19"/>
      <c r="P41" s="37"/>
      <c r="Q41" s="19"/>
      <c r="R41" s="19"/>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9"/>
      <c r="BB41" s="40"/>
      <c r="BC41" s="41"/>
      <c r="IE41" s="21">
        <v>1</v>
      </c>
      <c r="IF41" s="21" t="s">
        <v>33</v>
      </c>
      <c r="IG41" s="21" t="s">
        <v>34</v>
      </c>
      <c r="IH41" s="21">
        <v>10</v>
      </c>
      <c r="II41" s="21" t="s">
        <v>35</v>
      </c>
    </row>
    <row r="42" spans="1:243" s="20" customFormat="1" ht="16.5" customHeight="1">
      <c r="A42" s="33">
        <v>15.04</v>
      </c>
      <c r="B42" s="68" t="s">
        <v>91</v>
      </c>
      <c r="C42" s="34" t="s">
        <v>36</v>
      </c>
      <c r="D42" s="59">
        <v>23</v>
      </c>
      <c r="E42" s="79" t="s">
        <v>132</v>
      </c>
      <c r="F42" s="90">
        <v>3113.3</v>
      </c>
      <c r="G42" s="22"/>
      <c r="H42" s="15"/>
      <c r="I42" s="36" t="s">
        <v>38</v>
      </c>
      <c r="J42" s="16">
        <f>IF(I42="Less(-)",-1,1)</f>
        <v>1</v>
      </c>
      <c r="K42" s="17" t="s">
        <v>51</v>
      </c>
      <c r="L42" s="17" t="s">
        <v>6</v>
      </c>
      <c r="M42" s="42"/>
      <c r="N42" s="22"/>
      <c r="O42" s="22"/>
      <c r="P42" s="43"/>
      <c r="Q42" s="22"/>
      <c r="R42" s="22"/>
      <c r="S42" s="43"/>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0">
        <f>total_amount_ba($B$2,$D$2,D42,F42,J42,K42,M42)</f>
        <v>71605.9</v>
      </c>
      <c r="BB42" s="66">
        <f>BA42+SUM(N42:AZ42)</f>
        <v>71605.9</v>
      </c>
      <c r="BC42" s="41" t="str">
        <f>SpellNumber(L42,BB42)</f>
        <v>INR  Seventy One Thousand Six Hundred &amp; Five  and Paise Ninety Only</v>
      </c>
      <c r="IE42" s="21">
        <v>1.01</v>
      </c>
      <c r="IF42" s="21" t="s">
        <v>39</v>
      </c>
      <c r="IG42" s="21" t="s">
        <v>34</v>
      </c>
      <c r="IH42" s="21">
        <v>123.223</v>
      </c>
      <c r="II42" s="21" t="s">
        <v>37</v>
      </c>
    </row>
    <row r="43" spans="1:243" s="20" customFormat="1" ht="41.25" customHeight="1">
      <c r="A43" s="33">
        <v>16</v>
      </c>
      <c r="B43" s="73" t="s">
        <v>92</v>
      </c>
      <c r="C43" s="34" t="s">
        <v>36</v>
      </c>
      <c r="D43" s="59">
        <v>961</v>
      </c>
      <c r="E43" s="84" t="s">
        <v>132</v>
      </c>
      <c r="F43" s="94">
        <v>10.8</v>
      </c>
      <c r="G43" s="22"/>
      <c r="H43" s="15"/>
      <c r="I43" s="36" t="s">
        <v>38</v>
      </c>
      <c r="J43" s="16">
        <f>IF(I43="Less(-)",-1,1)</f>
        <v>1</v>
      </c>
      <c r="K43" s="17" t="s">
        <v>51</v>
      </c>
      <c r="L43" s="17" t="s">
        <v>6</v>
      </c>
      <c r="M43" s="42"/>
      <c r="N43" s="22"/>
      <c r="O43" s="22"/>
      <c r="P43" s="43"/>
      <c r="Q43" s="22"/>
      <c r="R43" s="22"/>
      <c r="S43" s="43"/>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0">
        <f>total_amount_ba($B$2,$D$2,D43,F43,J43,K43,M43)</f>
        <v>10378.8</v>
      </c>
      <c r="BB43" s="66">
        <f>BA43+SUM(N43:AZ43)</f>
        <v>10378.8</v>
      </c>
      <c r="BC43" s="41" t="str">
        <f>SpellNumber(L43,BB43)</f>
        <v>INR  Ten Thousand Three Hundred &amp; Seventy Eight  and Paise Eighty Only</v>
      </c>
      <c r="IE43" s="21">
        <v>1.01</v>
      </c>
      <c r="IF43" s="21" t="s">
        <v>39</v>
      </c>
      <c r="IG43" s="21" t="s">
        <v>34</v>
      </c>
      <c r="IH43" s="21">
        <v>123.223</v>
      </c>
      <c r="II43" s="21" t="s">
        <v>37</v>
      </c>
    </row>
    <row r="44" spans="1:243" s="20" customFormat="1" ht="41.25" customHeight="1">
      <c r="A44" s="33">
        <v>17</v>
      </c>
      <c r="B44" s="73" t="s">
        <v>93</v>
      </c>
      <c r="C44" s="34" t="s">
        <v>36</v>
      </c>
      <c r="D44" s="59">
        <v>961</v>
      </c>
      <c r="E44" s="84" t="s">
        <v>131</v>
      </c>
      <c r="F44" s="94">
        <v>87.35</v>
      </c>
      <c r="G44" s="22"/>
      <c r="H44" s="15"/>
      <c r="I44" s="36" t="s">
        <v>38</v>
      </c>
      <c r="J44" s="16">
        <f>IF(I44="Less(-)",-1,1)</f>
        <v>1</v>
      </c>
      <c r="K44" s="17" t="s">
        <v>51</v>
      </c>
      <c r="L44" s="17" t="s">
        <v>6</v>
      </c>
      <c r="M44" s="42"/>
      <c r="N44" s="22"/>
      <c r="O44" s="22"/>
      <c r="P44" s="43"/>
      <c r="Q44" s="22"/>
      <c r="R44" s="22"/>
      <c r="S44" s="43"/>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0">
        <f>total_amount_ba($B$2,$D$2,D44,F44,J44,K44,M44)</f>
        <v>83943.35</v>
      </c>
      <c r="BB44" s="66">
        <f>BA44+SUM(N44:AZ44)</f>
        <v>83943.35</v>
      </c>
      <c r="BC44" s="41" t="str">
        <f>SpellNumber(L44,BB44)</f>
        <v>INR  Eighty Three Thousand Nine Hundred &amp; Forty Three  and Paise Thirty Five Only</v>
      </c>
      <c r="IE44" s="21">
        <v>1.01</v>
      </c>
      <c r="IF44" s="21" t="s">
        <v>39</v>
      </c>
      <c r="IG44" s="21" t="s">
        <v>34</v>
      </c>
      <c r="IH44" s="21">
        <v>123.223</v>
      </c>
      <c r="II44" s="21" t="s">
        <v>37</v>
      </c>
    </row>
    <row r="45" spans="1:243" s="20" customFormat="1" ht="28.5" customHeight="1">
      <c r="A45" s="33">
        <v>18</v>
      </c>
      <c r="B45" s="67" t="s">
        <v>94</v>
      </c>
      <c r="C45" s="34" t="s">
        <v>32</v>
      </c>
      <c r="D45" s="35"/>
      <c r="E45" s="78"/>
      <c r="F45" s="89"/>
      <c r="G45" s="15"/>
      <c r="H45" s="15"/>
      <c r="I45" s="36"/>
      <c r="J45" s="16"/>
      <c r="K45" s="17"/>
      <c r="L45" s="17"/>
      <c r="M45" s="18"/>
      <c r="N45" s="19"/>
      <c r="O45" s="19"/>
      <c r="P45" s="37"/>
      <c r="Q45" s="19"/>
      <c r="R45" s="19"/>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9"/>
      <c r="BB45" s="40"/>
      <c r="BC45" s="41"/>
      <c r="IE45" s="21">
        <v>1</v>
      </c>
      <c r="IF45" s="21" t="s">
        <v>33</v>
      </c>
      <c r="IG45" s="21" t="s">
        <v>34</v>
      </c>
      <c r="IH45" s="21">
        <v>10</v>
      </c>
      <c r="II45" s="21" t="s">
        <v>35</v>
      </c>
    </row>
    <row r="46" spans="1:243" s="20" customFormat="1" ht="28.5" customHeight="1">
      <c r="A46" s="33">
        <v>18.01</v>
      </c>
      <c r="B46" s="72" t="s">
        <v>95</v>
      </c>
      <c r="C46" s="34" t="s">
        <v>36</v>
      </c>
      <c r="D46" s="59">
        <v>961</v>
      </c>
      <c r="E46" s="83" t="s">
        <v>132</v>
      </c>
      <c r="F46" s="93">
        <v>93.7</v>
      </c>
      <c r="G46" s="22"/>
      <c r="H46" s="15"/>
      <c r="I46" s="36" t="s">
        <v>38</v>
      </c>
      <c r="J46" s="16">
        <f>IF(I46="Less(-)",-1,1)</f>
        <v>1</v>
      </c>
      <c r="K46" s="17" t="s">
        <v>51</v>
      </c>
      <c r="L46" s="17" t="s">
        <v>6</v>
      </c>
      <c r="M46" s="42"/>
      <c r="N46" s="22"/>
      <c r="O46" s="22"/>
      <c r="P46" s="43"/>
      <c r="Q46" s="22"/>
      <c r="R46" s="22"/>
      <c r="S46" s="43"/>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0">
        <f>total_amount_ba($B$2,$D$2,D46,F46,J46,K46,M46)</f>
        <v>90045.7</v>
      </c>
      <c r="BB46" s="66">
        <f>BA46+SUM(N46:AZ46)</f>
        <v>90045.7</v>
      </c>
      <c r="BC46" s="41" t="str">
        <f>SpellNumber(L46,BB46)</f>
        <v>INR  Ninety Thousand  &amp;Forty Five  and Paise Seventy Only</v>
      </c>
      <c r="IE46" s="21">
        <v>1.01</v>
      </c>
      <c r="IF46" s="21" t="s">
        <v>39</v>
      </c>
      <c r="IG46" s="21" t="s">
        <v>34</v>
      </c>
      <c r="IH46" s="21">
        <v>123.223</v>
      </c>
      <c r="II46" s="21" t="s">
        <v>37</v>
      </c>
    </row>
    <row r="47" spans="1:243" s="20" customFormat="1" ht="33.75" customHeight="1">
      <c r="A47" s="33">
        <v>19</v>
      </c>
      <c r="B47" s="67" t="s">
        <v>96</v>
      </c>
      <c r="C47" s="34" t="s">
        <v>32</v>
      </c>
      <c r="D47" s="35"/>
      <c r="E47" s="78"/>
      <c r="F47" s="89"/>
      <c r="G47" s="15"/>
      <c r="H47" s="15"/>
      <c r="I47" s="36"/>
      <c r="J47" s="16"/>
      <c r="K47" s="17"/>
      <c r="L47" s="17"/>
      <c r="M47" s="18"/>
      <c r="N47" s="19"/>
      <c r="O47" s="19"/>
      <c r="P47" s="37"/>
      <c r="Q47" s="19"/>
      <c r="R47" s="19"/>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9"/>
      <c r="BB47" s="40"/>
      <c r="BC47" s="41"/>
      <c r="IE47" s="21">
        <v>1</v>
      </c>
      <c r="IF47" s="21" t="s">
        <v>33</v>
      </c>
      <c r="IG47" s="21" t="s">
        <v>34</v>
      </c>
      <c r="IH47" s="21">
        <v>10</v>
      </c>
      <c r="II47" s="21" t="s">
        <v>35</v>
      </c>
    </row>
    <row r="48" spans="1:243" s="20" customFormat="1" ht="16.5" customHeight="1">
      <c r="A48" s="33">
        <v>19.01</v>
      </c>
      <c r="B48" s="68" t="s">
        <v>97</v>
      </c>
      <c r="C48" s="34" t="s">
        <v>36</v>
      </c>
      <c r="D48" s="59">
        <v>200</v>
      </c>
      <c r="E48" s="79" t="s">
        <v>132</v>
      </c>
      <c r="F48" s="90">
        <v>51.3</v>
      </c>
      <c r="G48" s="22"/>
      <c r="H48" s="15"/>
      <c r="I48" s="36" t="s">
        <v>38</v>
      </c>
      <c r="J48" s="16">
        <f>IF(I48="Less(-)",-1,1)</f>
        <v>1</v>
      </c>
      <c r="K48" s="17" t="s">
        <v>51</v>
      </c>
      <c r="L48" s="17" t="s">
        <v>6</v>
      </c>
      <c r="M48" s="42"/>
      <c r="N48" s="22"/>
      <c r="O48" s="22"/>
      <c r="P48" s="43"/>
      <c r="Q48" s="22"/>
      <c r="R48" s="22"/>
      <c r="S48" s="43"/>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0">
        <f>total_amount_ba($B$2,$D$2,D48,F48,J48,K48,M48)</f>
        <v>10260</v>
      </c>
      <c r="BB48" s="66">
        <f>BA48+SUM(N48:AZ48)</f>
        <v>10260</v>
      </c>
      <c r="BC48" s="41" t="str">
        <f>SpellNumber(L48,BB48)</f>
        <v>INR  Ten Thousand Two Hundred &amp; Sixty  Only</v>
      </c>
      <c r="IE48" s="21">
        <v>1.01</v>
      </c>
      <c r="IF48" s="21" t="s">
        <v>39</v>
      </c>
      <c r="IG48" s="21" t="s">
        <v>34</v>
      </c>
      <c r="IH48" s="21">
        <v>123.223</v>
      </c>
      <c r="II48" s="21" t="s">
        <v>37</v>
      </c>
    </row>
    <row r="49" spans="1:243" s="20" customFormat="1" ht="21.75" customHeight="1">
      <c r="A49" s="33">
        <v>20</v>
      </c>
      <c r="B49" s="67" t="s">
        <v>98</v>
      </c>
      <c r="C49" s="34" t="s">
        <v>32</v>
      </c>
      <c r="D49" s="35"/>
      <c r="E49" s="78"/>
      <c r="F49" s="89"/>
      <c r="G49" s="15"/>
      <c r="H49" s="15"/>
      <c r="I49" s="36"/>
      <c r="J49" s="16"/>
      <c r="K49" s="17"/>
      <c r="L49" s="17"/>
      <c r="M49" s="18"/>
      <c r="N49" s="19"/>
      <c r="O49" s="19"/>
      <c r="P49" s="37"/>
      <c r="Q49" s="19"/>
      <c r="R49" s="19"/>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9"/>
      <c r="BB49" s="40"/>
      <c r="BC49" s="41"/>
      <c r="IE49" s="21">
        <v>1</v>
      </c>
      <c r="IF49" s="21" t="s">
        <v>33</v>
      </c>
      <c r="IG49" s="21" t="s">
        <v>34</v>
      </c>
      <c r="IH49" s="21">
        <v>10</v>
      </c>
      <c r="II49" s="21" t="s">
        <v>35</v>
      </c>
    </row>
    <row r="50" spans="1:243" s="20" customFormat="1" ht="16.5" customHeight="1">
      <c r="A50" s="33">
        <v>20.01</v>
      </c>
      <c r="B50" s="68" t="s">
        <v>99</v>
      </c>
      <c r="C50" s="34" t="s">
        <v>36</v>
      </c>
      <c r="D50" s="59">
        <v>100</v>
      </c>
      <c r="E50" s="79" t="s">
        <v>132</v>
      </c>
      <c r="F50" s="90">
        <v>44.4</v>
      </c>
      <c r="G50" s="22"/>
      <c r="H50" s="15"/>
      <c r="I50" s="36" t="s">
        <v>38</v>
      </c>
      <c r="J50" s="16">
        <f>IF(I50="Less(-)",-1,1)</f>
        <v>1</v>
      </c>
      <c r="K50" s="17" t="s">
        <v>51</v>
      </c>
      <c r="L50" s="17" t="s">
        <v>6</v>
      </c>
      <c r="M50" s="42"/>
      <c r="N50" s="22"/>
      <c r="O50" s="22"/>
      <c r="P50" s="43"/>
      <c r="Q50" s="22"/>
      <c r="R50" s="22"/>
      <c r="S50" s="43"/>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0">
        <f>total_amount_ba($B$2,$D$2,D50,F50,J50,K50,M50)</f>
        <v>4440</v>
      </c>
      <c r="BB50" s="66">
        <f>BA50+SUM(N50:AZ50)</f>
        <v>4440</v>
      </c>
      <c r="BC50" s="41" t="str">
        <f>SpellNumber(L50,BB50)</f>
        <v>INR  Four Thousand Four Hundred &amp; Forty  Only</v>
      </c>
      <c r="IE50" s="21">
        <v>1.01</v>
      </c>
      <c r="IF50" s="21" t="s">
        <v>39</v>
      </c>
      <c r="IG50" s="21" t="s">
        <v>34</v>
      </c>
      <c r="IH50" s="21">
        <v>123.223</v>
      </c>
      <c r="II50" s="21" t="s">
        <v>37</v>
      </c>
    </row>
    <row r="51" spans="1:243" s="20" customFormat="1" ht="111.75" customHeight="1">
      <c r="A51" s="33">
        <v>21</v>
      </c>
      <c r="B51" s="67" t="s">
        <v>100</v>
      </c>
      <c r="C51" s="34" t="s">
        <v>32</v>
      </c>
      <c r="D51" s="35"/>
      <c r="E51" s="78"/>
      <c r="F51" s="89"/>
      <c r="G51" s="15"/>
      <c r="H51" s="15"/>
      <c r="I51" s="36"/>
      <c r="J51" s="16"/>
      <c r="K51" s="17"/>
      <c r="L51" s="17"/>
      <c r="M51" s="18"/>
      <c r="N51" s="19"/>
      <c r="O51" s="19"/>
      <c r="P51" s="37"/>
      <c r="Q51" s="19"/>
      <c r="R51" s="19"/>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9"/>
      <c r="BB51" s="40"/>
      <c r="BC51" s="41"/>
      <c r="IE51" s="21">
        <v>1</v>
      </c>
      <c r="IF51" s="21" t="s">
        <v>33</v>
      </c>
      <c r="IG51" s="21" t="s">
        <v>34</v>
      </c>
      <c r="IH51" s="21">
        <v>10</v>
      </c>
      <c r="II51" s="21" t="s">
        <v>35</v>
      </c>
    </row>
    <row r="52" spans="1:243" s="20" customFormat="1" ht="16.5" customHeight="1">
      <c r="A52" s="33">
        <v>21.01</v>
      </c>
      <c r="B52" s="76" t="s">
        <v>101</v>
      </c>
      <c r="C52" s="34" t="s">
        <v>32</v>
      </c>
      <c r="D52" s="35"/>
      <c r="E52" s="86"/>
      <c r="F52" s="96"/>
      <c r="G52" s="15"/>
      <c r="H52" s="15"/>
      <c r="I52" s="36"/>
      <c r="J52" s="16"/>
      <c r="K52" s="17"/>
      <c r="L52" s="17"/>
      <c r="M52" s="18"/>
      <c r="N52" s="19"/>
      <c r="O52" s="19"/>
      <c r="P52" s="37"/>
      <c r="Q52" s="19"/>
      <c r="R52" s="19"/>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9"/>
      <c r="BB52" s="40"/>
      <c r="BC52" s="41"/>
      <c r="IE52" s="21">
        <v>1</v>
      </c>
      <c r="IF52" s="21" t="s">
        <v>33</v>
      </c>
      <c r="IG52" s="21" t="s">
        <v>34</v>
      </c>
      <c r="IH52" s="21">
        <v>10</v>
      </c>
      <c r="II52" s="21" t="s">
        <v>35</v>
      </c>
    </row>
    <row r="53" spans="1:243" s="20" customFormat="1" ht="31.5" customHeight="1">
      <c r="A53" s="33">
        <v>21.02</v>
      </c>
      <c r="B53" s="71" t="s">
        <v>102</v>
      </c>
      <c r="C53" s="34" t="s">
        <v>36</v>
      </c>
      <c r="D53" s="59">
        <v>193</v>
      </c>
      <c r="E53" s="82" t="s">
        <v>134</v>
      </c>
      <c r="F53" s="92">
        <v>355.2</v>
      </c>
      <c r="G53" s="22"/>
      <c r="H53" s="15"/>
      <c r="I53" s="36" t="s">
        <v>38</v>
      </c>
      <c r="J53" s="16">
        <f>IF(I53="Less(-)",-1,1)</f>
        <v>1</v>
      </c>
      <c r="K53" s="17" t="s">
        <v>51</v>
      </c>
      <c r="L53" s="17" t="s">
        <v>6</v>
      </c>
      <c r="M53" s="42"/>
      <c r="N53" s="22"/>
      <c r="O53" s="22"/>
      <c r="P53" s="43"/>
      <c r="Q53" s="22"/>
      <c r="R53" s="22"/>
      <c r="S53" s="43"/>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0">
        <f>total_amount_ba($B$2,$D$2,D53,F53,J53,K53,M53)</f>
        <v>68553.6</v>
      </c>
      <c r="BB53" s="66">
        <f>BA53+SUM(N53:AZ53)</f>
        <v>68553.6</v>
      </c>
      <c r="BC53" s="41" t="str">
        <f>SpellNumber(L53,BB53)</f>
        <v>INR  Sixty Eight Thousand Five Hundred &amp; Fifty Three  and Paise Sixty Only</v>
      </c>
      <c r="IE53" s="21">
        <v>1.01</v>
      </c>
      <c r="IF53" s="21" t="s">
        <v>39</v>
      </c>
      <c r="IG53" s="21" t="s">
        <v>34</v>
      </c>
      <c r="IH53" s="21">
        <v>123.223</v>
      </c>
      <c r="II53" s="21" t="s">
        <v>37</v>
      </c>
    </row>
    <row r="54" spans="1:243" s="20" customFormat="1" ht="55.5" customHeight="1">
      <c r="A54" s="33">
        <v>22</v>
      </c>
      <c r="B54" s="67" t="s">
        <v>103</v>
      </c>
      <c r="C54" s="34" t="s">
        <v>32</v>
      </c>
      <c r="D54" s="35"/>
      <c r="E54" s="78"/>
      <c r="F54" s="89"/>
      <c r="G54" s="15"/>
      <c r="H54" s="15"/>
      <c r="I54" s="36"/>
      <c r="J54" s="16"/>
      <c r="K54" s="17"/>
      <c r="L54" s="17"/>
      <c r="M54" s="18"/>
      <c r="N54" s="19"/>
      <c r="O54" s="19"/>
      <c r="P54" s="37"/>
      <c r="Q54" s="19"/>
      <c r="R54" s="19"/>
      <c r="S54" s="37"/>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9"/>
      <c r="BB54" s="40"/>
      <c r="BC54" s="41"/>
      <c r="IE54" s="21">
        <v>1</v>
      </c>
      <c r="IF54" s="21" t="s">
        <v>33</v>
      </c>
      <c r="IG54" s="21" t="s">
        <v>34</v>
      </c>
      <c r="IH54" s="21">
        <v>10</v>
      </c>
      <c r="II54" s="21" t="s">
        <v>35</v>
      </c>
    </row>
    <row r="55" spans="1:243" s="20" customFormat="1" ht="30.75" customHeight="1">
      <c r="A55" s="33">
        <v>22.01</v>
      </c>
      <c r="B55" s="71" t="s">
        <v>104</v>
      </c>
      <c r="C55" s="34" t="s">
        <v>36</v>
      </c>
      <c r="D55" s="59">
        <v>8</v>
      </c>
      <c r="E55" s="82" t="s">
        <v>132</v>
      </c>
      <c r="F55" s="92">
        <v>826.35</v>
      </c>
      <c r="G55" s="22"/>
      <c r="H55" s="15"/>
      <c r="I55" s="36" t="s">
        <v>38</v>
      </c>
      <c r="J55" s="16">
        <f>IF(I55="Less(-)",-1,1)</f>
        <v>1</v>
      </c>
      <c r="K55" s="17" t="s">
        <v>51</v>
      </c>
      <c r="L55" s="17" t="s">
        <v>6</v>
      </c>
      <c r="M55" s="42"/>
      <c r="N55" s="22"/>
      <c r="O55" s="22"/>
      <c r="P55" s="43"/>
      <c r="Q55" s="22"/>
      <c r="R55" s="22"/>
      <c r="S55" s="43"/>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60">
        <f>total_amount_ba($B$2,$D$2,D55,F55,J55,K55,M55)</f>
        <v>6610.8</v>
      </c>
      <c r="BB55" s="66">
        <f>BA55+SUM(N55:AZ55)</f>
        <v>6610.8</v>
      </c>
      <c r="BC55" s="41" t="str">
        <f>SpellNumber(L55,BB55)</f>
        <v>INR  Six Thousand Six Hundred &amp; Ten  and Paise Eighty Only</v>
      </c>
      <c r="IE55" s="21">
        <v>1.01</v>
      </c>
      <c r="IF55" s="21" t="s">
        <v>39</v>
      </c>
      <c r="IG55" s="21" t="s">
        <v>34</v>
      </c>
      <c r="IH55" s="21">
        <v>123.223</v>
      </c>
      <c r="II55" s="21" t="s">
        <v>37</v>
      </c>
    </row>
    <row r="56" spans="1:243" s="20" customFormat="1" ht="45" customHeight="1">
      <c r="A56" s="33">
        <v>23</v>
      </c>
      <c r="B56" s="67" t="s">
        <v>105</v>
      </c>
      <c r="C56" s="34" t="s">
        <v>32</v>
      </c>
      <c r="D56" s="35"/>
      <c r="E56" s="78"/>
      <c r="F56" s="89"/>
      <c r="G56" s="15"/>
      <c r="H56" s="15"/>
      <c r="I56" s="36"/>
      <c r="J56" s="16"/>
      <c r="K56" s="17"/>
      <c r="L56" s="17"/>
      <c r="M56" s="18"/>
      <c r="N56" s="19"/>
      <c r="O56" s="19"/>
      <c r="P56" s="37"/>
      <c r="Q56" s="19"/>
      <c r="R56" s="19"/>
      <c r="S56" s="37"/>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9"/>
      <c r="BB56" s="40"/>
      <c r="BC56" s="41"/>
      <c r="IE56" s="21">
        <v>1</v>
      </c>
      <c r="IF56" s="21" t="s">
        <v>33</v>
      </c>
      <c r="IG56" s="21" t="s">
        <v>34</v>
      </c>
      <c r="IH56" s="21">
        <v>10</v>
      </c>
      <c r="II56" s="21" t="s">
        <v>35</v>
      </c>
    </row>
    <row r="57" spans="1:243" s="20" customFormat="1" ht="16.5" customHeight="1">
      <c r="A57" s="33">
        <v>23.01</v>
      </c>
      <c r="B57" s="71" t="s">
        <v>106</v>
      </c>
      <c r="C57" s="34" t="s">
        <v>36</v>
      </c>
      <c r="D57" s="59">
        <v>16</v>
      </c>
      <c r="E57" s="79" t="s">
        <v>132</v>
      </c>
      <c r="F57" s="90">
        <v>1003.95</v>
      </c>
      <c r="G57" s="22"/>
      <c r="H57" s="15"/>
      <c r="I57" s="36" t="s">
        <v>38</v>
      </c>
      <c r="J57" s="16">
        <f>IF(I57="Less(-)",-1,1)</f>
        <v>1</v>
      </c>
      <c r="K57" s="17" t="s">
        <v>51</v>
      </c>
      <c r="L57" s="17" t="s">
        <v>6</v>
      </c>
      <c r="M57" s="42"/>
      <c r="N57" s="22"/>
      <c r="O57" s="22"/>
      <c r="P57" s="43"/>
      <c r="Q57" s="22"/>
      <c r="R57" s="22"/>
      <c r="S57" s="43"/>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0">
        <f>total_amount_ba($B$2,$D$2,D57,F57,J57,K57,M57)</f>
        <v>16063.2</v>
      </c>
      <c r="BB57" s="66">
        <f>BA57+SUM(N57:AZ57)</f>
        <v>16063.2</v>
      </c>
      <c r="BC57" s="41" t="str">
        <f>SpellNumber(L57,BB57)</f>
        <v>INR  Sixteen Thousand  &amp;Sixty Three  and Paise Twenty Only</v>
      </c>
      <c r="IE57" s="21">
        <v>1.01</v>
      </c>
      <c r="IF57" s="21" t="s">
        <v>39</v>
      </c>
      <c r="IG57" s="21" t="s">
        <v>34</v>
      </c>
      <c r="IH57" s="21">
        <v>123.223</v>
      </c>
      <c r="II57" s="21" t="s">
        <v>37</v>
      </c>
    </row>
    <row r="58" spans="1:243" s="20" customFormat="1" ht="41.25" customHeight="1">
      <c r="A58" s="33">
        <v>24</v>
      </c>
      <c r="B58" s="67" t="s">
        <v>107</v>
      </c>
      <c r="C58" s="34" t="s">
        <v>32</v>
      </c>
      <c r="D58" s="35"/>
      <c r="E58" s="78"/>
      <c r="F58" s="89"/>
      <c r="G58" s="15"/>
      <c r="H58" s="15"/>
      <c r="I58" s="36"/>
      <c r="J58" s="16"/>
      <c r="K58" s="17"/>
      <c r="L58" s="17"/>
      <c r="M58" s="18"/>
      <c r="N58" s="19"/>
      <c r="O58" s="19"/>
      <c r="P58" s="37"/>
      <c r="Q58" s="19"/>
      <c r="R58" s="19"/>
      <c r="S58" s="37"/>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9"/>
      <c r="BB58" s="40"/>
      <c r="BC58" s="41"/>
      <c r="IE58" s="21">
        <v>1</v>
      </c>
      <c r="IF58" s="21" t="s">
        <v>33</v>
      </c>
      <c r="IG58" s="21" t="s">
        <v>34</v>
      </c>
      <c r="IH58" s="21">
        <v>10</v>
      </c>
      <c r="II58" s="21" t="s">
        <v>35</v>
      </c>
    </row>
    <row r="59" spans="1:243" s="20" customFormat="1" ht="16.5" customHeight="1">
      <c r="A59" s="33">
        <v>24.01</v>
      </c>
      <c r="B59" s="68" t="s">
        <v>108</v>
      </c>
      <c r="C59" s="34" t="s">
        <v>36</v>
      </c>
      <c r="D59" s="59">
        <v>2</v>
      </c>
      <c r="E59" s="79" t="s">
        <v>135</v>
      </c>
      <c r="F59" s="90">
        <v>51.1</v>
      </c>
      <c r="G59" s="22"/>
      <c r="H59" s="15"/>
      <c r="I59" s="36" t="s">
        <v>38</v>
      </c>
      <c r="J59" s="16">
        <f>IF(I59="Less(-)",-1,1)</f>
        <v>1</v>
      </c>
      <c r="K59" s="17" t="s">
        <v>51</v>
      </c>
      <c r="L59" s="17" t="s">
        <v>6</v>
      </c>
      <c r="M59" s="42"/>
      <c r="N59" s="22"/>
      <c r="O59" s="22"/>
      <c r="P59" s="43"/>
      <c r="Q59" s="22"/>
      <c r="R59" s="22"/>
      <c r="S59" s="43"/>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60">
        <f>total_amount_ba($B$2,$D$2,D59,F59,J59,K59,M59)</f>
        <v>102.2</v>
      </c>
      <c r="BB59" s="66">
        <f>BA59+SUM(N59:AZ59)</f>
        <v>102.2</v>
      </c>
      <c r="BC59" s="41" t="str">
        <f>SpellNumber(L59,BB59)</f>
        <v>INR  One Hundred &amp; Two  and Paise Twenty Only</v>
      </c>
      <c r="IE59" s="21">
        <v>1.01</v>
      </c>
      <c r="IF59" s="21" t="s">
        <v>39</v>
      </c>
      <c r="IG59" s="21" t="s">
        <v>34</v>
      </c>
      <c r="IH59" s="21">
        <v>123.223</v>
      </c>
      <c r="II59" s="21" t="s">
        <v>37</v>
      </c>
    </row>
    <row r="60" spans="1:243" s="20" customFormat="1" ht="30.75" customHeight="1">
      <c r="A60" s="33">
        <v>25</v>
      </c>
      <c r="B60" s="74" t="s">
        <v>109</v>
      </c>
      <c r="C60" s="34" t="s">
        <v>36</v>
      </c>
      <c r="D60" s="59">
        <v>1</v>
      </c>
      <c r="E60" s="84" t="s">
        <v>135</v>
      </c>
      <c r="F60" s="94">
        <v>359</v>
      </c>
      <c r="G60" s="22"/>
      <c r="H60" s="15"/>
      <c r="I60" s="36" t="s">
        <v>38</v>
      </c>
      <c r="J60" s="16">
        <f>IF(I60="Less(-)",-1,1)</f>
        <v>1</v>
      </c>
      <c r="K60" s="17" t="s">
        <v>51</v>
      </c>
      <c r="L60" s="17" t="s">
        <v>6</v>
      </c>
      <c r="M60" s="42"/>
      <c r="N60" s="22"/>
      <c r="O60" s="22"/>
      <c r="P60" s="43"/>
      <c r="Q60" s="22"/>
      <c r="R60" s="22"/>
      <c r="S60" s="43"/>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60">
        <f>total_amount_ba($B$2,$D$2,D60,F60,J60,K60,M60)</f>
        <v>359</v>
      </c>
      <c r="BB60" s="66">
        <f>BA60+SUM(N60:AZ60)</f>
        <v>359</v>
      </c>
      <c r="BC60" s="41" t="str">
        <f>SpellNumber(L60,BB60)</f>
        <v>INR  Three Hundred &amp; Fifty Nine  Only</v>
      </c>
      <c r="IE60" s="21">
        <v>1.01</v>
      </c>
      <c r="IF60" s="21" t="s">
        <v>39</v>
      </c>
      <c r="IG60" s="21" t="s">
        <v>34</v>
      </c>
      <c r="IH60" s="21">
        <v>123.223</v>
      </c>
      <c r="II60" s="21" t="s">
        <v>37</v>
      </c>
    </row>
    <row r="61" spans="1:243" s="20" customFormat="1" ht="54.75" customHeight="1">
      <c r="A61" s="33">
        <v>26</v>
      </c>
      <c r="B61" s="73" t="s">
        <v>110</v>
      </c>
      <c r="C61" s="34" t="s">
        <v>36</v>
      </c>
      <c r="D61" s="59">
        <v>1</v>
      </c>
      <c r="E61" s="84" t="s">
        <v>135</v>
      </c>
      <c r="F61" s="94">
        <v>388.4</v>
      </c>
      <c r="G61" s="22"/>
      <c r="H61" s="15"/>
      <c r="I61" s="36" t="s">
        <v>38</v>
      </c>
      <c r="J61" s="16">
        <f>IF(I61="Less(-)",-1,1)</f>
        <v>1</v>
      </c>
      <c r="K61" s="17" t="s">
        <v>51</v>
      </c>
      <c r="L61" s="17" t="s">
        <v>6</v>
      </c>
      <c r="M61" s="42"/>
      <c r="N61" s="22"/>
      <c r="O61" s="22"/>
      <c r="P61" s="43"/>
      <c r="Q61" s="22"/>
      <c r="R61" s="22"/>
      <c r="S61" s="43"/>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60">
        <f>total_amount_ba($B$2,$D$2,D61,F61,J61,K61,M61)</f>
        <v>388.4</v>
      </c>
      <c r="BB61" s="66">
        <f>BA61+SUM(N61:AZ61)</f>
        <v>388.4</v>
      </c>
      <c r="BC61" s="41" t="str">
        <f>SpellNumber(L61,BB61)</f>
        <v>INR  Three Hundred &amp; Eighty Eight  and Paise Forty Only</v>
      </c>
      <c r="IE61" s="21">
        <v>1.01</v>
      </c>
      <c r="IF61" s="21" t="s">
        <v>39</v>
      </c>
      <c r="IG61" s="21" t="s">
        <v>34</v>
      </c>
      <c r="IH61" s="21">
        <v>123.223</v>
      </c>
      <c r="II61" s="21" t="s">
        <v>37</v>
      </c>
    </row>
    <row r="62" spans="1:243" s="20" customFormat="1" ht="42.75" customHeight="1">
      <c r="A62" s="33">
        <v>27</v>
      </c>
      <c r="B62" s="67" t="s">
        <v>111</v>
      </c>
      <c r="C62" s="34" t="s">
        <v>32</v>
      </c>
      <c r="D62" s="35"/>
      <c r="E62" s="78"/>
      <c r="F62" s="89"/>
      <c r="G62" s="15"/>
      <c r="H62" s="15"/>
      <c r="I62" s="36"/>
      <c r="J62" s="16"/>
      <c r="K62" s="17"/>
      <c r="L62" s="17"/>
      <c r="M62" s="18"/>
      <c r="N62" s="19"/>
      <c r="O62" s="19"/>
      <c r="P62" s="37"/>
      <c r="Q62" s="19"/>
      <c r="R62" s="19"/>
      <c r="S62" s="37"/>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9"/>
      <c r="BB62" s="40"/>
      <c r="BC62" s="41"/>
      <c r="IE62" s="21">
        <v>1</v>
      </c>
      <c r="IF62" s="21" t="s">
        <v>33</v>
      </c>
      <c r="IG62" s="21" t="s">
        <v>34</v>
      </c>
      <c r="IH62" s="21">
        <v>10</v>
      </c>
      <c r="II62" s="21" t="s">
        <v>35</v>
      </c>
    </row>
    <row r="63" spans="1:243" s="20" customFormat="1" ht="16.5" customHeight="1">
      <c r="A63" s="33">
        <v>27.01</v>
      </c>
      <c r="B63" s="68" t="s">
        <v>112</v>
      </c>
      <c r="C63" s="34" t="s">
        <v>36</v>
      </c>
      <c r="D63" s="59">
        <v>1</v>
      </c>
      <c r="E63" s="79" t="s">
        <v>135</v>
      </c>
      <c r="F63" s="90">
        <v>38</v>
      </c>
      <c r="G63" s="22"/>
      <c r="H63" s="15"/>
      <c r="I63" s="36" t="s">
        <v>38</v>
      </c>
      <c r="J63" s="16">
        <f>IF(I63="Less(-)",-1,1)</f>
        <v>1</v>
      </c>
      <c r="K63" s="17" t="s">
        <v>51</v>
      </c>
      <c r="L63" s="17" t="s">
        <v>6</v>
      </c>
      <c r="M63" s="42"/>
      <c r="N63" s="22"/>
      <c r="O63" s="22"/>
      <c r="P63" s="43"/>
      <c r="Q63" s="22"/>
      <c r="R63" s="22"/>
      <c r="S63" s="43"/>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60">
        <f>total_amount_ba($B$2,$D$2,D63,F63,J63,K63,M63)</f>
        <v>38</v>
      </c>
      <c r="BB63" s="66">
        <f>BA63+SUM(N63:AZ63)</f>
        <v>38</v>
      </c>
      <c r="BC63" s="41" t="str">
        <f>SpellNumber(L63,BB63)</f>
        <v>INR  Thirty Eight Only</v>
      </c>
      <c r="IE63" s="21">
        <v>1.01</v>
      </c>
      <c r="IF63" s="21" t="s">
        <v>39</v>
      </c>
      <c r="IG63" s="21" t="s">
        <v>34</v>
      </c>
      <c r="IH63" s="21">
        <v>123.223</v>
      </c>
      <c r="II63" s="21" t="s">
        <v>37</v>
      </c>
    </row>
    <row r="64" spans="1:243" s="20" customFormat="1" ht="147.75" customHeight="1">
      <c r="A64" s="33">
        <v>28</v>
      </c>
      <c r="B64" s="67" t="s">
        <v>113</v>
      </c>
      <c r="C64" s="34" t="s">
        <v>32</v>
      </c>
      <c r="D64" s="35"/>
      <c r="E64" s="78"/>
      <c r="F64" s="89"/>
      <c r="G64" s="15"/>
      <c r="H64" s="15"/>
      <c r="I64" s="36"/>
      <c r="J64" s="16"/>
      <c r="K64" s="17"/>
      <c r="L64" s="17"/>
      <c r="M64" s="18"/>
      <c r="N64" s="19"/>
      <c r="O64" s="19"/>
      <c r="P64" s="37"/>
      <c r="Q64" s="19"/>
      <c r="R64" s="19"/>
      <c r="S64" s="37"/>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9"/>
      <c r="BB64" s="40"/>
      <c r="BC64" s="41"/>
      <c r="IE64" s="21">
        <v>1</v>
      </c>
      <c r="IF64" s="21" t="s">
        <v>33</v>
      </c>
      <c r="IG64" s="21" t="s">
        <v>34</v>
      </c>
      <c r="IH64" s="21">
        <v>10</v>
      </c>
      <c r="II64" s="21" t="s">
        <v>35</v>
      </c>
    </row>
    <row r="65" spans="1:243" s="20" customFormat="1" ht="87.75" customHeight="1">
      <c r="A65" s="33">
        <v>28.01</v>
      </c>
      <c r="B65" s="75" t="s">
        <v>114</v>
      </c>
      <c r="C65" s="34" t="s">
        <v>32</v>
      </c>
      <c r="D65" s="35"/>
      <c r="E65" s="86"/>
      <c r="F65" s="96"/>
      <c r="G65" s="15"/>
      <c r="H65" s="15"/>
      <c r="I65" s="36"/>
      <c r="J65" s="16"/>
      <c r="K65" s="17"/>
      <c r="L65" s="17"/>
      <c r="M65" s="18"/>
      <c r="N65" s="19"/>
      <c r="O65" s="19"/>
      <c r="P65" s="37"/>
      <c r="Q65" s="19"/>
      <c r="R65" s="19"/>
      <c r="S65" s="37"/>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9"/>
      <c r="BB65" s="40"/>
      <c r="BC65" s="41"/>
      <c r="IE65" s="21">
        <v>1</v>
      </c>
      <c r="IF65" s="21" t="s">
        <v>33</v>
      </c>
      <c r="IG65" s="21" t="s">
        <v>34</v>
      </c>
      <c r="IH65" s="21">
        <v>10</v>
      </c>
      <c r="II65" s="21" t="s">
        <v>35</v>
      </c>
    </row>
    <row r="66" spans="1:243" s="20" customFormat="1" ht="81" customHeight="1">
      <c r="A66" s="33">
        <v>28.02</v>
      </c>
      <c r="B66" s="68" t="s">
        <v>115</v>
      </c>
      <c r="C66" s="34" t="s">
        <v>36</v>
      </c>
      <c r="D66" s="59">
        <v>9</v>
      </c>
      <c r="E66" s="79" t="s">
        <v>132</v>
      </c>
      <c r="F66" s="90">
        <v>1221.8</v>
      </c>
      <c r="G66" s="22"/>
      <c r="H66" s="15"/>
      <c r="I66" s="36" t="s">
        <v>38</v>
      </c>
      <c r="J66" s="16">
        <f>IF(I66="Less(-)",-1,1)</f>
        <v>1</v>
      </c>
      <c r="K66" s="17" t="s">
        <v>51</v>
      </c>
      <c r="L66" s="17" t="s">
        <v>6</v>
      </c>
      <c r="M66" s="42"/>
      <c r="N66" s="22"/>
      <c r="O66" s="22"/>
      <c r="P66" s="43"/>
      <c r="Q66" s="22"/>
      <c r="R66" s="22"/>
      <c r="S66" s="43"/>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60">
        <f>total_amount_ba($B$2,$D$2,D66,F66,J66,K66,M66)</f>
        <v>10996.2</v>
      </c>
      <c r="BB66" s="66">
        <f>BA66+SUM(N66:AZ66)</f>
        <v>10996.2</v>
      </c>
      <c r="BC66" s="41" t="str">
        <f>SpellNumber(L66,BB66)</f>
        <v>INR  Ten Thousand Nine Hundred &amp; Ninety Six  and Paise Twenty Only</v>
      </c>
      <c r="IE66" s="21">
        <v>1.01</v>
      </c>
      <c r="IF66" s="21" t="s">
        <v>39</v>
      </c>
      <c r="IG66" s="21" t="s">
        <v>34</v>
      </c>
      <c r="IH66" s="21">
        <v>123.223</v>
      </c>
      <c r="II66" s="21" t="s">
        <v>37</v>
      </c>
    </row>
    <row r="67" spans="1:243" s="20" customFormat="1" ht="83.25" customHeight="1">
      <c r="A67" s="33">
        <v>29</v>
      </c>
      <c r="B67" s="77" t="s">
        <v>116</v>
      </c>
      <c r="C67" s="34" t="s">
        <v>36</v>
      </c>
      <c r="D67" s="59">
        <v>13</v>
      </c>
      <c r="E67" s="87" t="s">
        <v>132</v>
      </c>
      <c r="F67" s="97">
        <v>744.8</v>
      </c>
      <c r="G67" s="22"/>
      <c r="H67" s="15"/>
      <c r="I67" s="36" t="s">
        <v>38</v>
      </c>
      <c r="J67" s="16">
        <f>IF(I67="Less(-)",-1,1)</f>
        <v>1</v>
      </c>
      <c r="K67" s="17" t="s">
        <v>51</v>
      </c>
      <c r="L67" s="17" t="s">
        <v>6</v>
      </c>
      <c r="M67" s="42"/>
      <c r="N67" s="22"/>
      <c r="O67" s="22"/>
      <c r="P67" s="43"/>
      <c r="Q67" s="22"/>
      <c r="R67" s="22"/>
      <c r="S67" s="43"/>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60">
        <f>total_amount_ba($B$2,$D$2,D67,F67,J67,K67,M67)</f>
        <v>9682.4</v>
      </c>
      <c r="BB67" s="66">
        <f>BA67+SUM(N67:AZ67)</f>
        <v>9682.4</v>
      </c>
      <c r="BC67" s="41" t="str">
        <f>SpellNumber(L67,BB67)</f>
        <v>INR  Nine Thousand Six Hundred &amp; Eighty Two  and Paise Forty Only</v>
      </c>
      <c r="IE67" s="21">
        <v>1.01</v>
      </c>
      <c r="IF67" s="21" t="s">
        <v>39</v>
      </c>
      <c r="IG67" s="21" t="s">
        <v>34</v>
      </c>
      <c r="IH67" s="21">
        <v>123.223</v>
      </c>
      <c r="II67" s="21" t="s">
        <v>37</v>
      </c>
    </row>
    <row r="68" spans="1:243" s="20" customFormat="1" ht="53.25" customHeight="1">
      <c r="A68" s="33">
        <v>30</v>
      </c>
      <c r="B68" s="67" t="s">
        <v>117</v>
      </c>
      <c r="C68" s="34" t="s">
        <v>32</v>
      </c>
      <c r="D68" s="35"/>
      <c r="E68" s="78"/>
      <c r="F68" s="89"/>
      <c r="G68" s="15"/>
      <c r="H68" s="15"/>
      <c r="I68" s="36"/>
      <c r="J68" s="16"/>
      <c r="K68" s="17"/>
      <c r="L68" s="17"/>
      <c r="M68" s="18"/>
      <c r="N68" s="19"/>
      <c r="O68" s="19"/>
      <c r="P68" s="37"/>
      <c r="Q68" s="19"/>
      <c r="R68" s="19"/>
      <c r="S68" s="37"/>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9"/>
      <c r="BB68" s="40"/>
      <c r="BC68" s="41"/>
      <c r="IE68" s="21">
        <v>1</v>
      </c>
      <c r="IF68" s="21" t="s">
        <v>33</v>
      </c>
      <c r="IG68" s="21" t="s">
        <v>34</v>
      </c>
      <c r="IH68" s="21">
        <v>10</v>
      </c>
      <c r="II68" s="21" t="s">
        <v>35</v>
      </c>
    </row>
    <row r="69" spans="1:243" s="20" customFormat="1" ht="16.5" customHeight="1">
      <c r="A69" s="33">
        <v>30.01</v>
      </c>
      <c r="B69" s="68" t="s">
        <v>118</v>
      </c>
      <c r="C69" s="34" t="s">
        <v>36</v>
      </c>
      <c r="D69" s="59">
        <v>2</v>
      </c>
      <c r="E69" s="79" t="s">
        <v>136</v>
      </c>
      <c r="F69" s="90">
        <v>3211.45</v>
      </c>
      <c r="G69" s="22"/>
      <c r="H69" s="15"/>
      <c r="I69" s="36" t="s">
        <v>38</v>
      </c>
      <c r="J69" s="16">
        <f>IF(I69="Less(-)",-1,1)</f>
        <v>1</v>
      </c>
      <c r="K69" s="17" t="s">
        <v>51</v>
      </c>
      <c r="L69" s="17" t="s">
        <v>6</v>
      </c>
      <c r="M69" s="42"/>
      <c r="N69" s="22"/>
      <c r="O69" s="22"/>
      <c r="P69" s="43"/>
      <c r="Q69" s="22"/>
      <c r="R69" s="22"/>
      <c r="S69" s="43"/>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60">
        <f>total_amount_ba($B$2,$D$2,D69,F69,J69,K69,M69)</f>
        <v>6422.9</v>
      </c>
      <c r="BB69" s="66">
        <f>BA69+SUM(N69:AZ69)</f>
        <v>6422.9</v>
      </c>
      <c r="BC69" s="41" t="str">
        <f>SpellNumber(L69,BB69)</f>
        <v>INR  Six Thousand Four Hundred &amp; Twenty Two  and Paise Ninety Only</v>
      </c>
      <c r="IE69" s="21">
        <v>1.01</v>
      </c>
      <c r="IF69" s="21" t="s">
        <v>39</v>
      </c>
      <c r="IG69" s="21" t="s">
        <v>34</v>
      </c>
      <c r="IH69" s="21">
        <v>123.223</v>
      </c>
      <c r="II69" s="21" t="s">
        <v>37</v>
      </c>
    </row>
    <row r="70" spans="1:243" s="20" customFormat="1" ht="40.5" customHeight="1">
      <c r="A70" s="33">
        <v>31</v>
      </c>
      <c r="B70" s="67" t="s">
        <v>119</v>
      </c>
      <c r="C70" s="34" t="s">
        <v>32</v>
      </c>
      <c r="D70" s="35"/>
      <c r="E70" s="78"/>
      <c r="F70" s="89"/>
      <c r="G70" s="15"/>
      <c r="H70" s="15"/>
      <c r="I70" s="36"/>
      <c r="J70" s="16"/>
      <c r="K70" s="17"/>
      <c r="L70" s="17"/>
      <c r="M70" s="18"/>
      <c r="N70" s="19"/>
      <c r="O70" s="19"/>
      <c r="P70" s="37"/>
      <c r="Q70" s="19"/>
      <c r="R70" s="19"/>
      <c r="S70" s="37"/>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9"/>
      <c r="BB70" s="40"/>
      <c r="BC70" s="41"/>
      <c r="IE70" s="21">
        <v>1</v>
      </c>
      <c r="IF70" s="21" t="s">
        <v>33</v>
      </c>
      <c r="IG70" s="21" t="s">
        <v>34</v>
      </c>
      <c r="IH70" s="21">
        <v>10</v>
      </c>
      <c r="II70" s="21" t="s">
        <v>35</v>
      </c>
    </row>
    <row r="71" spans="1:243" s="20" customFormat="1" ht="16.5" customHeight="1">
      <c r="A71" s="33">
        <v>31.01</v>
      </c>
      <c r="B71" s="75" t="s">
        <v>120</v>
      </c>
      <c r="C71" s="34" t="s">
        <v>36</v>
      </c>
      <c r="D71" s="59">
        <v>13</v>
      </c>
      <c r="E71" s="86" t="s">
        <v>137</v>
      </c>
      <c r="F71" s="96">
        <v>186.4</v>
      </c>
      <c r="G71" s="22"/>
      <c r="H71" s="15"/>
      <c r="I71" s="36" t="s">
        <v>38</v>
      </c>
      <c r="J71" s="16">
        <f>IF(I71="Less(-)",-1,1)</f>
        <v>1</v>
      </c>
      <c r="K71" s="17" t="s">
        <v>51</v>
      </c>
      <c r="L71" s="17" t="s">
        <v>6</v>
      </c>
      <c r="M71" s="42"/>
      <c r="N71" s="22"/>
      <c r="O71" s="22"/>
      <c r="P71" s="43"/>
      <c r="Q71" s="22"/>
      <c r="R71" s="22"/>
      <c r="S71" s="43"/>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60">
        <f>total_amount_ba($B$2,$D$2,D71,F71,J71,K71,M71)</f>
        <v>2423.2</v>
      </c>
      <c r="BB71" s="66">
        <f>BA71+SUM(N71:AZ71)</f>
        <v>2423.2</v>
      </c>
      <c r="BC71" s="41" t="str">
        <f>SpellNumber(L71,BB71)</f>
        <v>INR  Two Thousand Four Hundred &amp; Twenty Three  and Paise Twenty Only</v>
      </c>
      <c r="IE71" s="21">
        <v>1.01</v>
      </c>
      <c r="IF71" s="21" t="s">
        <v>39</v>
      </c>
      <c r="IG71" s="21" t="s">
        <v>34</v>
      </c>
      <c r="IH71" s="21">
        <v>123.223</v>
      </c>
      <c r="II71" s="21" t="s">
        <v>37</v>
      </c>
    </row>
    <row r="72" spans="1:243" s="20" customFormat="1" ht="16.5" customHeight="1">
      <c r="A72" s="33">
        <v>31.02</v>
      </c>
      <c r="B72" s="68" t="s">
        <v>121</v>
      </c>
      <c r="C72" s="34" t="s">
        <v>36</v>
      </c>
      <c r="D72" s="59">
        <v>4</v>
      </c>
      <c r="E72" s="79" t="s">
        <v>137</v>
      </c>
      <c r="F72" s="90">
        <v>247.85</v>
      </c>
      <c r="G72" s="22"/>
      <c r="H72" s="15"/>
      <c r="I72" s="36" t="s">
        <v>38</v>
      </c>
      <c r="J72" s="16">
        <f>IF(I72="Less(-)",-1,1)</f>
        <v>1</v>
      </c>
      <c r="K72" s="17" t="s">
        <v>51</v>
      </c>
      <c r="L72" s="17" t="s">
        <v>6</v>
      </c>
      <c r="M72" s="42"/>
      <c r="N72" s="22"/>
      <c r="O72" s="22"/>
      <c r="P72" s="43"/>
      <c r="Q72" s="22"/>
      <c r="R72" s="22"/>
      <c r="S72" s="43"/>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60">
        <f>total_amount_ba($B$2,$D$2,D72,F72,J72,K72,M72)</f>
        <v>991.4</v>
      </c>
      <c r="BB72" s="66">
        <f>BA72+SUM(N72:AZ72)</f>
        <v>991.4</v>
      </c>
      <c r="BC72" s="41" t="str">
        <f>SpellNumber(L72,BB72)</f>
        <v>INR  Nine Hundred &amp; Ninety One  and Paise Forty Only</v>
      </c>
      <c r="IE72" s="21">
        <v>1.01</v>
      </c>
      <c r="IF72" s="21" t="s">
        <v>39</v>
      </c>
      <c r="IG72" s="21" t="s">
        <v>34</v>
      </c>
      <c r="IH72" s="21">
        <v>123.223</v>
      </c>
      <c r="II72" s="21" t="s">
        <v>37</v>
      </c>
    </row>
    <row r="73" spans="1:243" s="20" customFormat="1" ht="16.5" customHeight="1">
      <c r="A73" s="33">
        <v>32</v>
      </c>
      <c r="B73" s="67" t="s">
        <v>122</v>
      </c>
      <c r="C73" s="34" t="s">
        <v>32</v>
      </c>
      <c r="D73" s="35"/>
      <c r="E73" s="88"/>
      <c r="F73" s="98"/>
      <c r="G73" s="15"/>
      <c r="H73" s="15"/>
      <c r="I73" s="36"/>
      <c r="J73" s="16"/>
      <c r="K73" s="17"/>
      <c r="L73" s="17"/>
      <c r="M73" s="18"/>
      <c r="N73" s="19"/>
      <c r="O73" s="19"/>
      <c r="P73" s="37"/>
      <c r="Q73" s="19"/>
      <c r="R73" s="19"/>
      <c r="S73" s="37"/>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9"/>
      <c r="BB73" s="40"/>
      <c r="BC73" s="41"/>
      <c r="IE73" s="21">
        <v>1</v>
      </c>
      <c r="IF73" s="21" t="s">
        <v>33</v>
      </c>
      <c r="IG73" s="21" t="s">
        <v>34</v>
      </c>
      <c r="IH73" s="21">
        <v>10</v>
      </c>
      <c r="II73" s="21" t="s">
        <v>35</v>
      </c>
    </row>
    <row r="74" spans="1:243" s="20" customFormat="1" ht="16.5" customHeight="1">
      <c r="A74" s="33">
        <v>32.01</v>
      </c>
      <c r="B74" s="68" t="s">
        <v>123</v>
      </c>
      <c r="C74" s="34" t="s">
        <v>36</v>
      </c>
      <c r="D74" s="59">
        <v>2</v>
      </c>
      <c r="E74" s="79" t="s">
        <v>136</v>
      </c>
      <c r="F74" s="90">
        <v>371.7</v>
      </c>
      <c r="G74" s="22"/>
      <c r="H74" s="15"/>
      <c r="I74" s="36" t="s">
        <v>38</v>
      </c>
      <c r="J74" s="16">
        <f>IF(I74="Less(-)",-1,1)</f>
        <v>1</v>
      </c>
      <c r="K74" s="17" t="s">
        <v>51</v>
      </c>
      <c r="L74" s="17" t="s">
        <v>6</v>
      </c>
      <c r="M74" s="42"/>
      <c r="N74" s="22"/>
      <c r="O74" s="22"/>
      <c r="P74" s="43"/>
      <c r="Q74" s="22"/>
      <c r="R74" s="22"/>
      <c r="S74" s="43"/>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60">
        <f>total_amount_ba($B$2,$D$2,D74,F74,J74,K74,M74)</f>
        <v>743.4</v>
      </c>
      <c r="BB74" s="66">
        <f>BA74+SUM(N74:AZ74)</f>
        <v>743.4</v>
      </c>
      <c r="BC74" s="41" t="str">
        <f>SpellNumber(L74,BB74)</f>
        <v>INR  Seven Hundred &amp; Forty Three  and Paise Forty Only</v>
      </c>
      <c r="IE74" s="21">
        <v>1.01</v>
      </c>
      <c r="IF74" s="21" t="s">
        <v>39</v>
      </c>
      <c r="IG74" s="21" t="s">
        <v>34</v>
      </c>
      <c r="IH74" s="21">
        <v>123.223</v>
      </c>
      <c r="II74" s="21" t="s">
        <v>37</v>
      </c>
    </row>
    <row r="75" spans="1:243" s="20" customFormat="1" ht="30.75" customHeight="1">
      <c r="A75" s="33">
        <v>33</v>
      </c>
      <c r="B75" s="67" t="s">
        <v>124</v>
      </c>
      <c r="C75" s="34" t="s">
        <v>32</v>
      </c>
      <c r="D75" s="35"/>
      <c r="E75" s="78"/>
      <c r="F75" s="98"/>
      <c r="G75" s="15"/>
      <c r="H75" s="15"/>
      <c r="I75" s="36"/>
      <c r="J75" s="16"/>
      <c r="K75" s="17"/>
      <c r="L75" s="17"/>
      <c r="M75" s="18"/>
      <c r="N75" s="19"/>
      <c r="O75" s="19"/>
      <c r="P75" s="37"/>
      <c r="Q75" s="19"/>
      <c r="R75" s="19"/>
      <c r="S75" s="37"/>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9"/>
      <c r="BB75" s="40"/>
      <c r="BC75" s="41"/>
      <c r="IE75" s="21">
        <v>1</v>
      </c>
      <c r="IF75" s="21" t="s">
        <v>33</v>
      </c>
      <c r="IG75" s="21" t="s">
        <v>34</v>
      </c>
      <c r="IH75" s="21">
        <v>10</v>
      </c>
      <c r="II75" s="21" t="s">
        <v>35</v>
      </c>
    </row>
    <row r="76" spans="1:243" s="20" customFormat="1" ht="16.5" customHeight="1">
      <c r="A76" s="33">
        <v>33.01</v>
      </c>
      <c r="B76" s="68" t="s">
        <v>125</v>
      </c>
      <c r="C76" s="34" t="s">
        <v>36</v>
      </c>
      <c r="D76" s="59">
        <v>2</v>
      </c>
      <c r="E76" s="79" t="s">
        <v>136</v>
      </c>
      <c r="F76" s="90">
        <v>545.95</v>
      </c>
      <c r="G76" s="22"/>
      <c r="H76" s="15"/>
      <c r="I76" s="36" t="s">
        <v>38</v>
      </c>
      <c r="J76" s="16">
        <f>IF(I76="Less(-)",-1,1)</f>
        <v>1</v>
      </c>
      <c r="K76" s="17" t="s">
        <v>51</v>
      </c>
      <c r="L76" s="17" t="s">
        <v>6</v>
      </c>
      <c r="M76" s="42"/>
      <c r="N76" s="22"/>
      <c r="O76" s="22"/>
      <c r="P76" s="43"/>
      <c r="Q76" s="22"/>
      <c r="R76" s="22"/>
      <c r="S76" s="43"/>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60">
        <f>total_amount_ba($B$2,$D$2,D76,F76,J76,K76,M76)</f>
        <v>1091.9</v>
      </c>
      <c r="BB76" s="66">
        <f>BA76+SUM(N76:AZ76)</f>
        <v>1091.9</v>
      </c>
      <c r="BC76" s="41" t="str">
        <f>SpellNumber(L76,BB76)</f>
        <v>INR  One Thousand  &amp;Ninety One  and Paise Ninety Only</v>
      </c>
      <c r="IE76" s="21">
        <v>1.01</v>
      </c>
      <c r="IF76" s="21" t="s">
        <v>39</v>
      </c>
      <c r="IG76" s="21" t="s">
        <v>34</v>
      </c>
      <c r="IH76" s="21">
        <v>123.223</v>
      </c>
      <c r="II76" s="21" t="s">
        <v>37</v>
      </c>
    </row>
    <row r="77" spans="1:243" s="20" customFormat="1" ht="57.75" customHeight="1">
      <c r="A77" s="33">
        <v>34</v>
      </c>
      <c r="B77" s="73" t="s">
        <v>126</v>
      </c>
      <c r="C77" s="34" t="s">
        <v>36</v>
      </c>
      <c r="D77" s="59">
        <v>64</v>
      </c>
      <c r="E77" s="84" t="s">
        <v>132</v>
      </c>
      <c r="F77" s="94">
        <v>200</v>
      </c>
      <c r="G77" s="22"/>
      <c r="H77" s="15"/>
      <c r="I77" s="36" t="s">
        <v>38</v>
      </c>
      <c r="J77" s="16">
        <f>IF(I77="Less(-)",-1,1)</f>
        <v>1</v>
      </c>
      <c r="K77" s="17" t="s">
        <v>51</v>
      </c>
      <c r="L77" s="17" t="s">
        <v>6</v>
      </c>
      <c r="M77" s="42"/>
      <c r="N77" s="22"/>
      <c r="O77" s="22"/>
      <c r="P77" s="43"/>
      <c r="Q77" s="22"/>
      <c r="R77" s="22"/>
      <c r="S77" s="43"/>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60">
        <f>total_amount_ba($B$2,$D$2,D77,F77,J77,K77,M77)</f>
        <v>12800</v>
      </c>
      <c r="BB77" s="66">
        <f>BA77+SUM(N77:AZ77)</f>
        <v>12800</v>
      </c>
      <c r="BC77" s="41" t="str">
        <f>SpellNumber(L77,BB77)</f>
        <v>INR  Twelve Thousand Eight Hundred    Only</v>
      </c>
      <c r="IE77" s="21">
        <v>1.01</v>
      </c>
      <c r="IF77" s="21" t="s">
        <v>39</v>
      </c>
      <c r="IG77" s="21" t="s">
        <v>34</v>
      </c>
      <c r="IH77" s="21">
        <v>123.223</v>
      </c>
      <c r="II77" s="21" t="s">
        <v>37</v>
      </c>
    </row>
    <row r="78" spans="1:243" s="20" customFormat="1" ht="32.25" customHeight="1">
      <c r="A78" s="33">
        <v>35</v>
      </c>
      <c r="B78" s="73" t="s">
        <v>127</v>
      </c>
      <c r="C78" s="34" t="s">
        <v>40</v>
      </c>
      <c r="D78" s="59">
        <v>174</v>
      </c>
      <c r="E78" s="84" t="s">
        <v>132</v>
      </c>
      <c r="F78" s="94">
        <f>-1*466.45</f>
        <v>-466.45</v>
      </c>
      <c r="G78" s="22"/>
      <c r="H78" s="22"/>
      <c r="I78" s="36" t="s">
        <v>38</v>
      </c>
      <c r="J78" s="16">
        <f>IF(I78="Less(-)",-1,1)</f>
        <v>1</v>
      </c>
      <c r="K78" s="17" t="s">
        <v>51</v>
      </c>
      <c r="L78" s="17" t="s">
        <v>6</v>
      </c>
      <c r="M78" s="44"/>
      <c r="N78" s="22"/>
      <c r="O78" s="22"/>
      <c r="P78" s="43"/>
      <c r="Q78" s="22"/>
      <c r="R78" s="22"/>
      <c r="S78" s="43"/>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60">
        <f>total_amount_ba($B$2,$D$2,D78,F78,J78,K78,M78)</f>
        <v>-81162.3</v>
      </c>
      <c r="BB78" s="66">
        <f>BA78+SUM(N78:AZ78)</f>
        <v>-81162.3</v>
      </c>
      <c r="BC78" s="41" t="str">
        <f>SpellNumber(L78,BB78)</f>
        <v>INR Minus  Eighty One Thousand One Hundred &amp; Sixty Three  and Paise Seventy Only</v>
      </c>
      <c r="IE78" s="21">
        <v>1.02</v>
      </c>
      <c r="IF78" s="21" t="s">
        <v>41</v>
      </c>
      <c r="IG78" s="21" t="s">
        <v>42</v>
      </c>
      <c r="IH78" s="21">
        <v>213</v>
      </c>
      <c r="II78" s="21" t="s">
        <v>37</v>
      </c>
    </row>
    <row r="79" spans="1:243" s="20" customFormat="1" ht="31.5" customHeight="1">
      <c r="A79" s="33">
        <v>36</v>
      </c>
      <c r="B79" s="73" t="s">
        <v>128</v>
      </c>
      <c r="C79" s="34" t="s">
        <v>43</v>
      </c>
      <c r="D79" s="59">
        <v>348</v>
      </c>
      <c r="E79" s="84" t="s">
        <v>132</v>
      </c>
      <c r="F79" s="94">
        <v>386.2</v>
      </c>
      <c r="G79" s="22"/>
      <c r="H79" s="22"/>
      <c r="I79" s="36" t="s">
        <v>38</v>
      </c>
      <c r="J79" s="16">
        <f>IF(I79="Less(-)",-1,1)</f>
        <v>1</v>
      </c>
      <c r="K79" s="17" t="s">
        <v>51</v>
      </c>
      <c r="L79" s="17" t="s">
        <v>6</v>
      </c>
      <c r="M79" s="44"/>
      <c r="N79" s="22"/>
      <c r="O79" s="22"/>
      <c r="P79" s="43"/>
      <c r="Q79" s="22"/>
      <c r="R79" s="22"/>
      <c r="S79" s="43"/>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60">
        <f>total_amount_ba($B$2,$D$2,D79,F79,J79,K79,M79)</f>
        <v>134397.6</v>
      </c>
      <c r="BB79" s="66">
        <f>BA79+SUM(N79:AZ79)</f>
        <v>134397.6</v>
      </c>
      <c r="BC79" s="41" t="str">
        <f>SpellNumber(L79,BB79)</f>
        <v>INR  One Lakh Thirty Four Thousand Three Hundred &amp; Ninety Seven  and Paise Sixty Only</v>
      </c>
      <c r="IE79" s="21">
        <v>2</v>
      </c>
      <c r="IF79" s="21" t="s">
        <v>33</v>
      </c>
      <c r="IG79" s="21" t="s">
        <v>44</v>
      </c>
      <c r="IH79" s="21">
        <v>10</v>
      </c>
      <c r="II79" s="21" t="s">
        <v>37</v>
      </c>
    </row>
    <row r="80" spans="1:243" s="20" customFormat="1" ht="16.5" customHeight="1">
      <c r="A80" s="33">
        <v>37</v>
      </c>
      <c r="B80" s="77" t="s">
        <v>129</v>
      </c>
      <c r="C80" s="34" t="s">
        <v>45</v>
      </c>
      <c r="D80" s="59">
        <v>5</v>
      </c>
      <c r="E80" s="87" t="s">
        <v>138</v>
      </c>
      <c r="F80" s="99">
        <v>339</v>
      </c>
      <c r="G80" s="22"/>
      <c r="H80" s="22"/>
      <c r="I80" s="36" t="s">
        <v>38</v>
      </c>
      <c r="J80" s="16">
        <f>IF(I80="Less(-)",-1,1)</f>
        <v>1</v>
      </c>
      <c r="K80" s="17" t="s">
        <v>51</v>
      </c>
      <c r="L80" s="17" t="s">
        <v>6</v>
      </c>
      <c r="M80" s="44"/>
      <c r="N80" s="22"/>
      <c r="O80" s="22"/>
      <c r="P80" s="43"/>
      <c r="Q80" s="22"/>
      <c r="R80" s="22"/>
      <c r="S80" s="43"/>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60">
        <f>total_amount_ba($B$2,$D$2,D80,F80,J80,K80,M80)</f>
        <v>1695</v>
      </c>
      <c r="BB80" s="66">
        <f>BA80+SUM(N80:AZ80)</f>
        <v>1695</v>
      </c>
      <c r="BC80" s="41" t="str">
        <f>SpellNumber(L80,BB80)</f>
        <v>INR  One Thousand Six Hundred &amp; Ninety Five  Only</v>
      </c>
      <c r="IE80" s="21">
        <v>3</v>
      </c>
      <c r="IF80" s="21" t="s">
        <v>46</v>
      </c>
      <c r="IG80" s="21" t="s">
        <v>47</v>
      </c>
      <c r="IH80" s="21">
        <v>10</v>
      </c>
      <c r="II80" s="21" t="s">
        <v>37</v>
      </c>
    </row>
    <row r="81" spans="1:243" s="20" customFormat="1" ht="34.5" customHeight="1">
      <c r="A81" s="45" t="s">
        <v>49</v>
      </c>
      <c r="B81" s="46"/>
      <c r="C81" s="47"/>
      <c r="D81" s="48"/>
      <c r="E81" s="48"/>
      <c r="F81" s="48"/>
      <c r="G81" s="48"/>
      <c r="H81" s="49"/>
      <c r="I81" s="49"/>
      <c r="J81" s="49"/>
      <c r="K81" s="49"/>
      <c r="L81" s="50"/>
      <c r="BA81" s="61">
        <f>SUM(BA13:BA80)</f>
        <v>1000632.6</v>
      </c>
      <c r="BB81" s="65">
        <f>SUM(BB13:BB80)</f>
        <v>1000632.6</v>
      </c>
      <c r="BC81" s="41" t="str">
        <f>SpellNumber($E$2,BB81)</f>
        <v>INR  Ten Lakh Six Hundred &amp; Thirty Two  and Paise Sixty Only</v>
      </c>
      <c r="IE81" s="21">
        <v>4</v>
      </c>
      <c r="IF81" s="21" t="s">
        <v>41</v>
      </c>
      <c r="IG81" s="21" t="s">
        <v>48</v>
      </c>
      <c r="IH81" s="21">
        <v>10</v>
      </c>
      <c r="II81" s="21" t="s">
        <v>37</v>
      </c>
    </row>
    <row r="82" spans="1:243" s="25" customFormat="1" ht="33.75" customHeight="1">
      <c r="A82" s="46" t="s">
        <v>53</v>
      </c>
      <c r="B82" s="51"/>
      <c r="C82" s="23"/>
      <c r="D82" s="52"/>
      <c r="E82" s="53" t="s">
        <v>56</v>
      </c>
      <c r="F82" s="63"/>
      <c r="G82" s="54"/>
      <c r="H82" s="24"/>
      <c r="I82" s="24"/>
      <c r="J82" s="24"/>
      <c r="K82" s="55"/>
      <c r="L82" s="56"/>
      <c r="M82" s="57"/>
      <c r="O82" s="20"/>
      <c r="P82" s="20"/>
      <c r="Q82" s="20"/>
      <c r="R82" s="20"/>
      <c r="S82" s="20"/>
      <c r="BA82" s="62">
        <f>IF(ISBLANK(F82),0,IF(E82="Excess (+)",ROUND(BA81+(BA81*F82),2),IF(E82="Less (-)",ROUND(BA81+(BA81*F82*(-1)),2),IF(E82="At Par",BA81,0))))</f>
        <v>0</v>
      </c>
      <c r="BB82" s="64">
        <f>ROUND(BA82,0)</f>
        <v>0</v>
      </c>
      <c r="BC82" s="41" t="str">
        <f>SpellNumber($E$2,BA82)</f>
        <v>INR Zero Only</v>
      </c>
      <c r="IE82" s="26"/>
      <c r="IF82" s="26"/>
      <c r="IG82" s="26"/>
      <c r="IH82" s="26"/>
      <c r="II82" s="26"/>
    </row>
    <row r="83" spans="1:243" s="25" customFormat="1" ht="41.25" customHeight="1">
      <c r="A83" s="45" t="s">
        <v>52</v>
      </c>
      <c r="B83" s="45"/>
      <c r="C83" s="104" t="str">
        <f>SpellNumber($E$2,BA82)</f>
        <v>INR Zero Only</v>
      </c>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6"/>
      <c r="IE83" s="26"/>
      <c r="IF83" s="26"/>
      <c r="IG83" s="26"/>
      <c r="IH83" s="26"/>
      <c r="II83" s="26"/>
    </row>
    <row r="84" spans="3:243" s="12" customFormat="1" ht="15">
      <c r="C84" s="27"/>
      <c r="D84" s="27"/>
      <c r="E84" s="27"/>
      <c r="F84" s="27"/>
      <c r="G84" s="27"/>
      <c r="H84" s="27"/>
      <c r="I84" s="27"/>
      <c r="J84" s="27"/>
      <c r="K84" s="27"/>
      <c r="L84" s="27"/>
      <c r="M84" s="27"/>
      <c r="O84" s="27"/>
      <c r="BA84" s="27"/>
      <c r="BC84" s="27"/>
      <c r="IE84" s="13"/>
      <c r="IF84" s="13"/>
      <c r="IG84" s="13"/>
      <c r="IH84" s="13"/>
      <c r="II84" s="13"/>
    </row>
  </sheetData>
  <sheetProtection password="CADE" sheet="1" selectLockedCells="1"/>
  <mergeCells count="8">
    <mergeCell ref="A9:BC9"/>
    <mergeCell ref="C83:BC83"/>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2">
      <formula1>IF(E82="Select",-1,IF(E82="At Par",0,0))</formula1>
      <formula2>IF(E82="Select",-1,IF(E82="At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2">
      <formula1>0</formula1>
      <formula2>IF(E82&lt;&gt;"Select",99.9,0)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2">
      <formula1>0</formula1>
      <formula2>99.9</formula2>
    </dataValidation>
    <dataValidation type="list" allowBlank="1" showInputMessage="1" showErrorMessage="1" sqref="E82">
      <formula1>"Select, Excess (+), Less (-)"</formula1>
    </dataValidation>
    <dataValidation type="decimal" allowBlank="1" showInputMessage="1" showErrorMessage="1" promptTitle="Rate Entry" prompt="Please enter VAT charges in Rupees for this item. " errorTitle="Invaid Entry" error="Only Numeric Values are allowed. " sqref="M76:M80 M69 M63 M74 M42:M44 M40 M16:M17 M31:M33 M29 M27 M23 M21 M25 M19 M35 M14 M37 M59:M61 M55 M53 M57 M50 M48 M46 M66:M67 M71:M7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80">
      <formula1>0</formula1>
      <formula2>999999999999999</formula2>
    </dataValidation>
    <dataValidation type="list" allowBlank="1" showInputMessage="1" showErrorMessage="1" sqref="L13:L8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80 F13:F80">
      <formula1>0</formula1>
      <formula2>999999999999999</formula2>
    </dataValidation>
    <dataValidation allowBlank="1" showInputMessage="1" showErrorMessage="1" promptTitle="Units" prompt="Please enter Units in text" sqref="E13:E80"/>
    <dataValidation type="decimal" allowBlank="1" showInputMessage="1" showErrorMessage="1" promptTitle="Rate Entry" prompt="Please enter the Inspection Charges in Rupees for this item. " errorTitle="Invaid Entry" error="Only Numeric Values are allowed. " sqref="Q13:Q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80">
      <formula1>0</formula1>
      <formula2>999999999999999</formula2>
    </dataValidation>
    <dataValidation allowBlank="1" showInputMessage="1" showErrorMessage="1" promptTitle="Itemcode/Make" prompt="Please enter text" sqref="C13:C80"/>
    <dataValidation type="decimal" allowBlank="1" showInputMessage="1" showErrorMessage="1" errorTitle="Invalid Entry" error="Only Numeric Values are allowed. " sqref="A13:A80">
      <formula1>0</formula1>
      <formula2>999999999999999</formula2>
    </dataValidation>
    <dataValidation type="list" showInputMessage="1" showErrorMessage="1" sqref="I13:I80">
      <formula1>"Excess(+), Less(-)"</formula1>
    </dataValidation>
    <dataValidation allowBlank="1" showInputMessage="1" showErrorMessage="1" promptTitle="Addition / Deduction" prompt="Please Choose the correct One" sqref="J13:J80"/>
    <dataValidation type="list" allowBlank="1" showInputMessage="1" showErrorMessage="1" sqref="C2">
      <formula1>"Normal, SingleWindow, Alternate"</formula1>
    </dataValidation>
    <dataValidation type="list" allowBlank="1" showInputMessage="1" showErrorMessage="1" sqref="K13:K8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13" t="s">
        <v>2</v>
      </c>
      <c r="F6" s="113"/>
      <c r="G6" s="113"/>
      <c r="H6" s="113"/>
      <c r="I6" s="113"/>
      <c r="J6" s="113"/>
      <c r="K6" s="113"/>
    </row>
    <row r="7" spans="5:11" ht="15">
      <c r="E7" s="113"/>
      <c r="F7" s="113"/>
      <c r="G7" s="113"/>
      <c r="H7" s="113"/>
      <c r="I7" s="113"/>
      <c r="J7" s="113"/>
      <c r="K7" s="113"/>
    </row>
    <row r="8" spans="5:11" ht="15">
      <c r="E8" s="113"/>
      <c r="F8" s="113"/>
      <c r="G8" s="113"/>
      <c r="H8" s="113"/>
      <c r="I8" s="113"/>
      <c r="J8" s="113"/>
      <c r="K8" s="113"/>
    </row>
    <row r="9" spans="5:11" ht="15">
      <c r="E9" s="113"/>
      <c r="F9" s="113"/>
      <c r="G9" s="113"/>
      <c r="H9" s="113"/>
      <c r="I9" s="113"/>
      <c r="J9" s="113"/>
      <c r="K9" s="113"/>
    </row>
    <row r="10" spans="5:11" ht="15">
      <c r="E10" s="113"/>
      <c r="F10" s="113"/>
      <c r="G10" s="113"/>
      <c r="H10" s="113"/>
      <c r="I10" s="113"/>
      <c r="J10" s="113"/>
      <c r="K10" s="113"/>
    </row>
    <row r="11" spans="5:11" ht="15">
      <c r="E11" s="113"/>
      <c r="F11" s="113"/>
      <c r="G11" s="113"/>
      <c r="H11" s="113"/>
      <c r="I11" s="113"/>
      <c r="J11" s="113"/>
      <c r="K11" s="113"/>
    </row>
    <row r="12" spans="5:11" ht="15">
      <c r="E12" s="113"/>
      <c r="F12" s="113"/>
      <c r="G12" s="113"/>
      <c r="H12" s="113"/>
      <c r="I12" s="113"/>
      <c r="J12" s="113"/>
      <c r="K12" s="113"/>
    </row>
    <row r="13" spans="5:11" ht="15">
      <c r="E13" s="113"/>
      <c r="F13" s="113"/>
      <c r="G13" s="113"/>
      <c r="H13" s="113"/>
      <c r="I13" s="113"/>
      <c r="J13" s="113"/>
      <c r="K13" s="113"/>
    </row>
    <row r="14" spans="5:11" ht="15">
      <c r="E14" s="113"/>
      <c r="F14" s="113"/>
      <c r="G14" s="113"/>
      <c r="H14" s="113"/>
      <c r="I14" s="113"/>
      <c r="J14" s="113"/>
      <c r="K14" s="11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2018-07-06T06:19:40Z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