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1"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'BoQ1'!$A$1:$BC$59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<sst xmlns="http://schemas.openxmlformats.org/spreadsheetml/2006/main" count="570" uniqueCount="135">
  <si>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</si>
  <si>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</si>
  <si>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</si>
  <si>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</si>
  <si>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</si>
  <si>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</si>
  <si>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</si>
  <si>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</si>
  <si>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</si>
  <si>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</si>
  <si>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</si>
  <si>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</si>
  <si>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</si>
  <si>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</si>
  <si>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</si>
  <si>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</si>
  <si>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</si>
  <si>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</si>
  <si>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</si>
  <si>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</si>
  <si>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</si>
  <si>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</si>
  <si>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</si>
  <si>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</si>
  <si>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</si>
  <si>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</si>
  <si>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</si>
  <si>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Other Taxes 2</t>
  </si>
  <si>
    <t>IIIrd Party i.e DGS&amp;D / RITES etc Inspection Charges @0.34%+Service Tax</t>
  </si>
  <si>
    <t xml:space="preserve">Less for Cenvat Credit,if any respect of Supplies Under full Excise Duty Category </t>
  </si>
  <si>
    <t>TOTAL AMOUNT  With Taxes</t>
  </si>
  <si>
    <t>TOTAL AMOUNT 
In Words</t>
  </si>
  <si>
    <t>Laying and Jointing PVC Pipe. Heading</t>
  </si>
  <si>
    <t>BI01010001010000000000000515BI0100001112</t>
  </si>
  <si>
    <t>Construction of chamber for 100mm sluices valve</t>
  </si>
  <si>
    <t>item1</t>
  </si>
  <si>
    <t>1 Nos</t>
  </si>
  <si>
    <t>Brick work in C.M 1:5 mix including all labour charges etc complete</t>
  </si>
  <si>
    <t>BI01010001010000000000000515BI0100001113</t>
  </si>
  <si>
    <t>Nos</t>
  </si>
  <si>
    <t>Excess(+)</t>
  </si>
  <si>
    <t>Full Conversion</t>
  </si>
  <si>
    <t>Supplying, Conveying and fixing spls. Including eart</t>
  </si>
  <si>
    <t>Brick work in C.M 1:5 mix using 2nd class ground moulded chamber burnt bricks with including cost and conveyance of all materials and including all labour charges etc complete</t>
  </si>
  <si>
    <t>BI01010001010000000000000515BI0100001114</t>
  </si>
  <si>
    <t>Construction of chamber for 100mm sluice plates</t>
  </si>
  <si>
    <t>item2</t>
  </si>
  <si>
    <t>Plastering in C.M 1:5-12 mm thick with including cost and conveyance of all materials and including all labour charges etc complete</t>
  </si>
  <si>
    <t>BI01010001010000000000000515BI0100001115</t>
  </si>
  <si>
    <t>item3</t>
  </si>
  <si>
    <t>Plastering in C.M 1:5-12 mm thick with including cost and conveyance of all materials and in</t>
  </si>
  <si>
    <t>BI01010001010000000000000515BI0100001116</t>
  </si>
  <si>
    <t>Supplying, Conveying and fixing spls. Including ea</t>
  </si>
  <si>
    <t>item4</t>
  </si>
  <si>
    <t>BI01010001010000000000000515BI0100001117</t>
  </si>
  <si>
    <t>b)  CI bend 22.5° (250mm dia)</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</si>
  <si>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</si>
  <si>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</si>
  <si>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</si>
  <si>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</si>
  <si>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</si>
  <si>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</si>
  <si>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</si>
  <si>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 xml:space="preserve">Plain Cement Concrete 1:4:8 (one cement four fine aggregates and eight coarse aggregates) using </t>
  </si>
  <si>
    <t>BI01010001010000000000000515BI0100001125</t>
  </si>
  <si>
    <t>Brick work in C.M 1:5 mix using 2nd class ground moulded chamber burnt bricks with including cost</t>
  </si>
  <si>
    <t>BI01010001010000000000000515BI0100001126</t>
  </si>
  <si>
    <t>BI01010001010000000000000515BI0100001127</t>
  </si>
  <si>
    <t>The Total value of Schedule1</t>
  </si>
  <si>
    <t>BI01010001010000000000000515BI0100001128</t>
  </si>
  <si>
    <t>The Total value of Schedule4</t>
  </si>
  <si>
    <t>BI01010001010000000000000515BI0100001129</t>
  </si>
  <si>
    <t>item5</t>
  </si>
  <si>
    <t>Total in Figures</t>
  </si>
  <si>
    <t>Quoted Rate in Figures</t>
  </si>
  <si>
    <t>Quoted Rate in Words</t>
  </si>
  <si>
    <t>Please Enable Macros to View BoQ information</t>
  </si>
  <si>
    <t>Select</t>
  </si>
  <si>
    <t>Name of the Bidder/ Bidding Firm / Company :</t>
  </si>
  <si>
    <t>3C x 185sqmm Al.XLPE HT Cable,</t>
  </si>
  <si>
    <t>Indoor End Termination.</t>
  </si>
  <si>
    <t>Statutary Approval from local EB</t>
  </si>
  <si>
    <t>Supply, installation, material equipment required as per statutory provision &amp; safety.</t>
  </si>
  <si>
    <t>11 kV grade Rubber matting 1000 mm width.</t>
  </si>
  <si>
    <t>11 kV class Hand gloves.</t>
  </si>
  <si>
    <t>11kV Danger boards of appropriate size &amp; marking.</t>
  </si>
  <si>
    <t>433 V Danger boards of appropriate size &amp; marking.</t>
  </si>
  <si>
    <t>1.1 kV grade Rubber matting 1000 mm width.</t>
  </si>
  <si>
    <t>First Aid Box</t>
  </si>
  <si>
    <t>Laminated First aid chart with frame.</t>
  </si>
  <si>
    <t>4.5 Kg fire extinguisher ABC type</t>
  </si>
  <si>
    <t>9 Kg fire extinguisher ABC type</t>
  </si>
  <si>
    <t>Providing of set of 3 nos 9.5 litre capacity GI bucket painted in post office red color with prior coat of red oxide paint FIRE and mounted on MS angle iron frame with bracket of appropriate size and capacity i/c filling sand etc.</t>
  </si>
  <si>
    <t>HT Cable Route Marker</t>
  </si>
  <si>
    <t>75 x 10 mm. GI strip.</t>
  </si>
  <si>
    <t>50 x 10 mm. Cu  strip.</t>
  </si>
  <si>
    <t xml:space="preserve">50 x 10 mm. GI strip.                                          </t>
  </si>
  <si>
    <t>Supply, laying of following different types of GI pipes/pipes in trenches for road crossing for electrical, telephone cables etc. complete as required including excavation of trench in all types of strata except hard rock and refilling, leveling of trench, shifting of extra earth or debris to dump yard complete as required.</t>
  </si>
  <si>
    <t>100 mm dia. GI Pipe B-CLASS MAKE-TATA/JINDEL/QST.</t>
  </si>
  <si>
    <t>3.5C x 300 Sq.mm. AYFY Cable. ( From Transformer to LT Indoor Panel )</t>
  </si>
  <si>
    <t>3.5C x300  Sq.mm.  AYFYCable. ( From LT Outdoor Panel to Main LT panle inside DC)</t>
  </si>
  <si>
    <t>5C x2.5 Sqmm YWY Cu Armoured ( RTCC Panel to OLTC )</t>
  </si>
  <si>
    <t>3C 4Sqmm YWY Cu Armoured ( RTCC Panel to OLTC )</t>
  </si>
  <si>
    <t>12C 2.5 Sqmm YWY Cu Armoured ( RTCC Panel to OLTC )</t>
  </si>
  <si>
    <t>3.5C x 300 Sq.mm. AYFY Cable.</t>
  </si>
  <si>
    <t>Supply, installation, testing &amp; commissioning of ACDB</t>
  </si>
  <si>
    <r>
      <t xml:space="preserve">Estimated Rate of Supply and Installation
 in
</t>
    </r>
    <r>
      <rPr>
        <b/>
        <sz val="11"/>
        <color indexed="10"/>
        <rFont val="Arial"/>
        <family val="2"/>
      </rPr>
      <t>Rs.      P</t>
    </r>
  </si>
  <si>
    <t>Set</t>
  </si>
  <si>
    <t>Rmtr</t>
  </si>
  <si>
    <t>Job</t>
  </si>
  <si>
    <t>Mtr</t>
  </si>
  <si>
    <t>Pair</t>
  </si>
  <si>
    <r>
      <t xml:space="preserve">TOTAL AMOUNT  For Supply and Installation 
           in
     </t>
    </r>
    <r>
      <rPr>
        <b/>
        <sz val="11"/>
        <color indexed="10"/>
        <rFont val="Arial"/>
        <family val="2"/>
      </rPr>
      <t xml:space="preserve"> Rs.      P</t>
    </r>
  </si>
  <si>
    <t>Total Amount of Supply</t>
  </si>
  <si>
    <t>Total Amount of Installation</t>
  </si>
  <si>
    <t>Tender Inviting Authority: AR, IWD, IIT(BHU), Varanasi</t>
  </si>
  <si>
    <t>Contract No:   IIT(BHU)/IWD/ET/15/2018-19/987 dated 18.07.2018</t>
  </si>
  <si>
    <t>Name of Work: SUPPLY, INSTALLATION, TESTING &amp; COMMISSIONING (SITC) OF 11/0.433 kV, 1 MVA INDOOR DISTRIBUTION SUB-STATION IN IIT(BHU), VARANASI</t>
  </si>
  <si>
    <t>Transformer (Indoor Type)  Cooling- ON/AN, Make-Schneider/ABB/CGL/Siemens</t>
  </si>
  <si>
    <t>Supply, Erection, Testing and Commissioning of 11 kV / 0.433 kV, 1000 kVA, Dyn 11 , 5% Impedance, Oil Insulated Transformer with OLTC  and RTCC and all accessories complete , Scope shall includes unloading shifting from stores to plinth and BDV test &amp; topping up of fresh transformer oil as per requirement to complete the task. If required filtration of oil. (Specifications as enclosed ANNEXURE-A).</t>
  </si>
  <si>
    <t>Supply, Erection, Testing &amp; Commissioning of 11 KV Vacuum Circuit Breaker Panel  including necessary support structure, hardware &amp; testing of the equipment at site after Erection as per specification. All other work to complete the erection of equipment  Make-Make-Schneider/ ABB/CGL/ Siemens/ L&amp;T</t>
  </si>
  <si>
    <t>Supply, Installation, Testing &amp; Commissioning of 11 kV, 800A, 26.3kA for 3 sec, Indoor VCB Panel  (Extendable) (horizontal isolation) including relay , control panel ,Power Pack and Batteries as per specifications and Data Sheet along with CT&amp;PT. PT should be mounted on incomer side. (Specifications enclosed as ANNEXURE-B). Cable box along with detachable gland plate for 3CX185sqmm XLPE Al cable (11 kV grade for I/C &amp; O/G should be provided and entry of the cables should be bottom.)(Relay should be SCADA compatible with existing SCADA network:- MOD Bus 3 protocol and communication cable of appx length 200mtrs shall be laid as per site conditions/instruction of Engineer-in-charge)</t>
  </si>
  <si>
    <t xml:space="preserve">Supply ,Installation, testing and commissioning of L.T. panel boards Compartmental cubicle type, freestanding with appropriate cable entries, with Cu busbars &amp; manufactured based on IS 8623,   specifications and single line diagrams. Scope shall include unloading, shifting, unpacking, Section assembly from storage place to desired Installation. All required protections will be as per SLD. Make-Schneider/SIEMENS/ABB/L&amp;T
</t>
  </si>
  <si>
    <t>2000A  IP 42 Isolation Panel Consisting of  2000A,ACB,Ics=Icu=50kA &amp; 3  nos CT's of 2000/5A,15VA,CL-PS &amp; 5P20 Resp. as incomer and 1 X  2000 Amps 4 P ACB for Data Centre  and 1X 630 Amps 4 Pole MCCB for RTPFC and 1 X 200 Amps TPN MCCB  as outgoing. Panel should be cubical type .One no Hydraulic trolley should be provided along with cubical panel. (Specifications as enclosed ANNEXURE-C).</t>
  </si>
  <si>
    <t>Supply installation testing &amp; commissioning of RTPFC Panel of 400kVAR with 7% detuned reactor , Panel should be with Thyristor switch and switching sequence will be 12.5X9 + 25X8 +50X2KVAR Panel should have isolation MCCB with adequate protection .Space heater and cooling fan to be provided in each compartment.       MAKE-L&amp;T/SIEMENS/SEIL/ABB  (As per ANNEXUR-C of Point No-10)</t>
  </si>
  <si>
    <t>ATS Panel-SITC of ATS Panel 2000 Amp 4 Pole 50 KA with Overlapped Neutral facility. The ATS Controller should have communication facility.  MAKE-L&amp;T/SIEMENS/SEIL/ABB  (Specifications enclosed  as ANNEXURE-E)</t>
  </si>
  <si>
    <t>Supply, Testing, tagging, laying, &amp; commissioning of  following  11 kV grade XLPE HT cable on readymade Trench/Excavation with (sand cushioning of 75mm, laying bricks on both sides of cable) &amp; covering with RCC / PCC tiles or half round hume pipe of 200 mm dia. and refilling of cable trench, leveling of cable trench etc. as required. (Note: Quantity is tentative as   Route is tentatively decided).The depth of cable Trench should be minimum-1200mm Make-UNIVERSAL/ GLOSTER/KEI (Specifications as enclosed ANNEXURE-D).</t>
  </si>
  <si>
    <t>Supply, installation, testing &amp; commissioning of heat shrink jointing for 11kV HT cables of following sizes including necessary accessories, spider supports, plated hardware like lugs / ferrules, insulation tapes etc. complete. Standard make. Scope also includes making suitable cutouts in gland plate &amp; sealing them after connections.Make-BIRLA-3M/RECHOM</t>
  </si>
  <si>
    <t>Supply installation of Earthing station as per IS 3043 using SIP/PIP electrode complete(Eqvt to Ashlok T 39) with watering pipe &amp; suitable GI strip up to chamber, soil treatment with suitable backfill powder, brick inspection chamber with 450x450 mm CI cover, disconnecting link complete including excavation or earth pit, refilling.</t>
  </si>
  <si>
    <t>Supply, installation, testing of GI/ Cu. earthing strips &amp; wires in ground at a depth of 600 mm. or in readymade trenches or on ready tray with necessary clamps &amp; bimetallic srips as per specification. (excavation required for this will be ensured separately.) Refer layout &amp; tender spec for various applications.</t>
  </si>
  <si>
    <t>Supply, installation, testing &amp; commissioning of Transducer type Building lightning arrester "EARLY STREAMER" to cover protection radius of 42.0 mtr. &amp; up to 20 mtr heights With 3 mtr rod height &amp; with stem and fixing arrangement. (Indelec). Required installation/ mounting details shall be submitted prior to installation or SATELITE-3PRODUCT/ASH GEL (Saint-Elimo Lighting conductor with discharge counter &amp; piezoelectric exciter device). Supply, installation, testing of 02 nos disconnecting link box for lightning down conductor at 1 mtr. from GL with SMC insulator and Gunmetal 50 x 6 mm disconnecting link.</t>
  </si>
  <si>
    <r>
      <t>Supply, Installation, Testing and Commissioning of 1100V grade L.T. PVC insulated multistrand Al. conductor cables with necessary clamps, identification tag. &amp; all other items required to complete the task.</t>
    </r>
    <r>
      <rPr>
        <b/>
        <sz val="11"/>
        <color indexed="8"/>
        <rFont val="Times New Roman"/>
        <family val="1"/>
      </rPr>
      <t xml:space="preserve"> (Note:-Actual cable lengths shall be measured at site prior to procurement. )</t>
    </r>
  </si>
  <si>
    <t>Supply &amp; installation of End termination for cables as above with Brass, heavy duty, Double compression glands, lugs, other consumable, crimping, gland hole drilling, ferrulling, marking, etc.</t>
  </si>
  <si>
    <r>
      <t xml:space="preserve">440V,AC Distribution board comprising 200 TPN as Incomer and 63Amp TPN-SFU as outgoing -4 no.
</t>
    </r>
    <r>
      <rPr>
        <b/>
        <sz val="11"/>
        <color indexed="8"/>
        <rFont val="Times New Roman"/>
        <family val="1"/>
      </rPr>
      <t>Make-Schneider/SIEMENS /ABB/L&amp;T</t>
    </r>
    <r>
      <rPr>
        <sz val="11"/>
        <color indexed="8"/>
        <rFont val="Times New Roman"/>
        <family val="1"/>
      </rPr>
      <t xml:space="preserve">
</t>
    </r>
  </si>
  <si>
    <t>50 x 6 mm. GI strip. (Transformer Body ,HT and LT panel Body Earthing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</si>
</sst>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s>
  <fonts count="67">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b/>
      <sz val="11"/>
      <name val="Times New Roman"/>
      <family val="1"/>
    </font>
    <font>
      <sz val="11"/>
      <color indexed="8"/>
      <name val="Times New Roman"/>
      <family val="1"/>
    </font>
    <font>
      <b/>
      <sz val="11"/>
      <color indexed="8"/>
      <name val="Times New Roman"/>
      <family val="1"/>
    </font>
    <font>
      <sz val="11"/>
      <name val="Times New Roman"/>
      <family val="1"/>
    </font>
    <font>
      <sz val="10"/>
      <color indexed="8"/>
      <name val="Verdana"/>
      <family val="2"/>
    </font>
    <font>
      <sz val="10"/>
      <name val="Verdana"/>
      <family val="2"/>
    </font>
    <font>
      <b/>
      <sz val="10"/>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9"/>
        <bgColor indexed="64"/>
      </patternFill>
    </fill>
    <fill>
      <patternFill patternType="solid">
        <fgColor theme="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border>
    <border>
      <left style="thin"/>
      <right style="thin">
        <color indexed="8"/>
      </right>
      <top style="thin"/>
      <bottom style="thin"/>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0" fillId="0" borderId="0">
      <alignment/>
      <protection/>
    </xf>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2"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21">
    <xf numFmtId="0" fontId="0" fillId="0" borderId="0" xfId="0" applyAlignment="1">
      <alignment/>
    </xf>
    <xf numFmtId="0" fontId="0" fillId="0" borderId="0" xfId="57" applyNumberFormat="1" applyFill="1">
      <alignment/>
      <protection/>
    </xf>
    <xf numFmtId="0" fontId="1" fillId="0" borderId="0" xfId="60" applyNumberFormat="1" applyFill="1">
      <alignment/>
      <protection/>
    </xf>
    <xf numFmtId="0" fontId="2" fillId="0" borderId="0" xfId="57" applyNumberFormat="1" applyFont="1" applyFill="1">
      <alignment/>
      <protection/>
    </xf>
    <xf numFmtId="0" fontId="4" fillId="0" borderId="0" xfId="57" applyNumberFormat="1" applyFont="1" applyFill="1" applyBorder="1" applyAlignment="1">
      <alignment vertical="center"/>
      <protection/>
    </xf>
    <xf numFmtId="0" fontId="5" fillId="0" borderId="0" xfId="57" applyNumberFormat="1" applyFont="1" applyFill="1" applyBorder="1" applyAlignment="1" applyProtection="1">
      <alignment vertical="center"/>
      <protection locked="0"/>
    </xf>
    <xf numFmtId="0" fontId="5" fillId="0" borderId="0" xfId="57" applyNumberFormat="1" applyFont="1" applyFill="1" applyBorder="1" applyAlignment="1">
      <alignment vertical="center"/>
      <protection/>
    </xf>
    <xf numFmtId="0" fontId="6" fillId="0" borderId="0" xfId="60" applyNumberFormat="1" applyFont="1" applyFill="1" applyBorder="1" applyAlignment="1" applyProtection="1">
      <alignment horizontal="center" vertical="center"/>
      <protection/>
    </xf>
    <xf numFmtId="0" fontId="7" fillId="0" borderId="0" xfId="57" applyNumberFormat="1" applyFont="1" applyFill="1" applyBorder="1" applyAlignment="1">
      <alignment vertical="center"/>
      <protection/>
    </xf>
    <xf numFmtId="0" fontId="9" fillId="0" borderId="0" xfId="57" applyNumberFormat="1" applyFont="1" applyFill="1" applyBorder="1" applyAlignment="1">
      <alignment horizontal="left"/>
      <protection/>
    </xf>
    <xf numFmtId="0" fontId="10" fillId="0" borderId="0" xfId="57" applyNumberFormat="1" applyFont="1" applyFill="1" applyBorder="1" applyAlignment="1">
      <alignment horizontal="left"/>
      <protection/>
    </xf>
    <xf numFmtId="0" fontId="7" fillId="0" borderId="10" xfId="60" applyNumberFormat="1" applyFont="1" applyFill="1" applyBorder="1" applyAlignment="1" applyProtection="1">
      <alignment horizontal="left" vertical="top" wrapText="1"/>
      <protection/>
    </xf>
    <xf numFmtId="0" fontId="4" fillId="0" borderId="0" xfId="57" applyNumberFormat="1" applyFont="1" applyFill="1" applyAlignment="1" applyProtection="1">
      <alignment vertical="center"/>
      <protection locked="0"/>
    </xf>
    <xf numFmtId="0" fontId="5" fillId="0" borderId="0" xfId="57" applyNumberFormat="1" applyFont="1" applyFill="1" applyAlignment="1" applyProtection="1">
      <alignment vertical="center"/>
      <protection locked="0"/>
    </xf>
    <xf numFmtId="0" fontId="4" fillId="0" borderId="0" xfId="57" applyNumberFormat="1" applyFont="1" applyFill="1" applyAlignment="1">
      <alignment vertical="center"/>
      <protection/>
    </xf>
    <xf numFmtId="0" fontId="5" fillId="0" borderId="0" xfId="57" applyNumberFormat="1" applyFont="1" applyFill="1" applyAlignment="1">
      <alignment vertical="center"/>
      <protection/>
    </xf>
    <xf numFmtId="0" fontId="7" fillId="0" borderId="11" xfId="57" applyNumberFormat="1" applyFont="1" applyFill="1" applyBorder="1" applyAlignment="1">
      <alignment horizontal="center" vertical="top" wrapText="1"/>
      <protection/>
    </xf>
    <xf numFmtId="0" fontId="4" fillId="0" borderId="0" xfId="57" applyNumberFormat="1" applyFont="1" applyFill="1">
      <alignment/>
      <protection/>
    </xf>
    <xf numFmtId="0" fontId="5" fillId="0" borderId="0" xfId="57" applyNumberFormat="1" applyFont="1" applyFill="1">
      <alignment/>
      <protection/>
    </xf>
    <xf numFmtId="0" fontId="7" fillId="0" borderId="12" xfId="60" applyNumberFormat="1" applyFont="1" applyFill="1" applyBorder="1" applyAlignment="1">
      <alignment horizontal="center" vertical="top" wrapText="1"/>
      <protection/>
    </xf>
    <xf numFmtId="0" fontId="13" fillId="0" borderId="11" xfId="60" applyNumberFormat="1" applyFont="1" applyFill="1" applyBorder="1" applyAlignment="1">
      <alignment vertical="top" wrapText="1"/>
      <protection/>
    </xf>
    <xf numFmtId="0" fontId="7" fillId="0" borderId="13" xfId="57" applyNumberFormat="1" applyFont="1" applyFill="1" applyBorder="1" applyAlignment="1">
      <alignment horizontal="center" vertical="top" wrapText="1"/>
      <protection/>
    </xf>
    <xf numFmtId="0" fontId="4" fillId="0" borderId="13" xfId="60" applyNumberFormat="1" applyFont="1" applyFill="1" applyBorder="1" applyAlignment="1">
      <alignment horizontal="center" vertical="top"/>
      <protection/>
    </xf>
    <xf numFmtId="0" fontId="14" fillId="0" borderId="13" xfId="60" applyNumberFormat="1" applyFont="1" applyFill="1" applyBorder="1" applyAlignment="1">
      <alignment horizontal="left" wrapText="1" readingOrder="1"/>
      <protection/>
    </xf>
    <xf numFmtId="164" fontId="4" fillId="0" borderId="13" xfId="60" applyNumberFormat="1" applyFont="1" applyFill="1" applyBorder="1" applyAlignment="1">
      <alignment vertical="top"/>
      <protection/>
    </xf>
    <xf numFmtId="0" fontId="4" fillId="0" borderId="13" xfId="57" applyNumberFormat="1" applyFont="1" applyFill="1" applyBorder="1" applyAlignment="1">
      <alignment horizontal="left" vertical="top"/>
      <protection/>
    </xf>
    <xf numFmtId="0" fontId="4" fillId="0" borderId="13" xfId="60" applyNumberFormat="1" applyFont="1" applyFill="1" applyBorder="1" applyAlignment="1">
      <alignment vertical="top"/>
      <protection/>
    </xf>
    <xf numFmtId="0" fontId="7" fillId="0" borderId="13" xfId="57" applyNumberFormat="1" applyFont="1" applyFill="1" applyBorder="1" applyAlignment="1" applyProtection="1">
      <alignment horizontal="right" vertical="top"/>
      <protection/>
    </xf>
    <xf numFmtId="0" fontId="4" fillId="0" borderId="13" xfId="57" applyNumberFormat="1" applyFont="1" applyFill="1" applyBorder="1" applyAlignment="1">
      <alignment vertical="top"/>
      <protection/>
    </xf>
    <xf numFmtId="0" fontId="7" fillId="0" borderId="13" xfId="57" applyNumberFormat="1" applyFont="1" applyFill="1" applyBorder="1" applyAlignment="1" applyProtection="1">
      <alignment horizontal="left" vertical="top"/>
      <protection locked="0"/>
    </xf>
    <xf numFmtId="0" fontId="4" fillId="0" borderId="13" xfId="57" applyNumberFormat="1" applyFont="1" applyFill="1" applyBorder="1" applyAlignment="1" applyProtection="1">
      <alignment vertical="top"/>
      <protection/>
    </xf>
    <xf numFmtId="0" fontId="7" fillId="0" borderId="14" xfId="57" applyNumberFormat="1" applyFont="1" applyFill="1" applyBorder="1" applyAlignment="1" applyProtection="1">
      <alignment horizontal="right" vertical="top"/>
      <protection locked="0"/>
    </xf>
    <xf numFmtId="0" fontId="7" fillId="0" borderId="15" xfId="57" applyNumberFormat="1" applyFont="1" applyFill="1" applyBorder="1" applyAlignment="1" applyProtection="1">
      <alignment horizontal="center" vertical="top" wrapText="1"/>
      <protection locked="0"/>
    </xf>
    <xf numFmtId="0" fontId="7" fillId="0" borderId="13" xfId="57" applyNumberFormat="1" applyFont="1" applyFill="1" applyBorder="1" applyAlignment="1" applyProtection="1">
      <alignment horizontal="center" vertical="top" wrapText="1"/>
      <protection locked="0"/>
    </xf>
    <xf numFmtId="0" fontId="7" fillId="0" borderId="16" xfId="60" applyNumberFormat="1" applyFont="1" applyFill="1" applyBorder="1" applyAlignment="1">
      <alignment horizontal="right" vertical="top"/>
      <protection/>
    </xf>
    <xf numFmtId="164" fontId="7" fillId="0" borderId="16" xfId="60" applyNumberFormat="1" applyFont="1" applyFill="1" applyBorder="1" applyAlignment="1">
      <alignment horizontal="right" vertical="top"/>
      <protection/>
    </xf>
    <xf numFmtId="0" fontId="4" fillId="0" borderId="13" xfId="60" applyNumberFormat="1" applyFont="1" applyFill="1" applyBorder="1" applyAlignment="1">
      <alignment vertical="top" wrapText="1"/>
      <protection/>
    </xf>
    <xf numFmtId="0" fontId="4" fillId="0" borderId="0" xfId="57" applyNumberFormat="1" applyFont="1" applyFill="1" applyAlignment="1">
      <alignment vertical="top"/>
      <protection/>
    </xf>
    <xf numFmtId="0" fontId="5" fillId="0" borderId="0" xfId="57" applyNumberFormat="1" applyFont="1" applyFill="1" applyAlignment="1">
      <alignment vertical="top"/>
      <protection/>
    </xf>
    <xf numFmtId="2" fontId="7" fillId="0" borderId="13" xfId="57" applyNumberFormat="1" applyFont="1" applyFill="1" applyBorder="1" applyAlignment="1" applyProtection="1">
      <alignment horizontal="right" vertical="top"/>
      <protection locked="0"/>
    </xf>
    <xf numFmtId="2" fontId="7" fillId="0" borderId="13" xfId="57" applyNumberFormat="1" applyFont="1" applyFill="1" applyBorder="1" applyAlignment="1" applyProtection="1">
      <alignment horizontal="right" vertical="top"/>
      <protection/>
    </xf>
    <xf numFmtId="2" fontId="7" fillId="0" borderId="16" xfId="60"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2" fontId="7" fillId="0" borderId="13" xfId="60" applyNumberFormat="1" applyFont="1" applyFill="1" applyBorder="1" applyAlignment="1" applyProtection="1">
      <alignment horizontal="right" vertical="top"/>
      <protection/>
    </xf>
    <xf numFmtId="2" fontId="7" fillId="0" borderId="11" xfId="57" applyNumberFormat="1" applyFont="1" applyFill="1" applyBorder="1" applyAlignment="1" applyProtection="1">
      <alignment horizontal="right" vertical="top"/>
      <protection locked="0"/>
    </xf>
    <xf numFmtId="2" fontId="7" fillId="0" borderId="11" xfId="60" applyNumberFormat="1" applyFont="1" applyFill="1" applyBorder="1" applyAlignment="1" applyProtection="1">
      <alignment horizontal="right" vertical="top"/>
      <protection/>
    </xf>
    <xf numFmtId="0" fontId="7" fillId="0" borderId="13" xfId="60" applyNumberFormat="1" applyFont="1" applyFill="1" applyBorder="1" applyAlignment="1">
      <alignment horizontal="left" vertical="top"/>
      <protection/>
    </xf>
    <xf numFmtId="0" fontId="7" fillId="0" borderId="10" xfId="60" applyNumberFormat="1" applyFont="1" applyFill="1" applyBorder="1" applyAlignment="1">
      <alignment horizontal="left" vertical="top"/>
      <protection/>
    </xf>
    <xf numFmtId="0" fontId="4" fillId="0" borderId="12" xfId="60" applyNumberFormat="1" applyFont="1" applyFill="1" applyBorder="1" applyAlignment="1">
      <alignment vertical="top"/>
      <protection/>
    </xf>
    <xf numFmtId="0" fontId="4" fillId="0" borderId="17" xfId="60" applyNumberFormat="1" applyFont="1" applyFill="1" applyBorder="1" applyAlignment="1">
      <alignment vertical="top"/>
      <protection/>
    </xf>
    <xf numFmtId="0" fontId="16" fillId="0" borderId="18" xfId="60" applyNumberFormat="1" applyFont="1" applyFill="1" applyBorder="1" applyAlignment="1">
      <alignment vertical="top"/>
      <protection/>
    </xf>
    <xf numFmtId="0" fontId="4" fillId="0" borderId="18" xfId="60" applyNumberFormat="1" applyFont="1" applyFill="1" applyBorder="1" applyAlignment="1">
      <alignment vertical="top"/>
      <protection/>
    </xf>
    <xf numFmtId="2" fontId="16" fillId="0" borderId="13" xfId="60" applyNumberFormat="1" applyFont="1" applyFill="1" applyBorder="1" applyAlignment="1">
      <alignment vertical="top"/>
      <protection/>
    </xf>
    <xf numFmtId="2" fontId="16" fillId="0" borderId="19" xfId="60" applyNumberFormat="1" applyFont="1" applyFill="1" applyBorder="1" applyAlignment="1">
      <alignment vertical="top"/>
      <protection/>
    </xf>
    <xf numFmtId="0" fontId="7" fillId="0" borderId="18" xfId="60" applyNumberFormat="1" applyFont="1" applyFill="1" applyBorder="1" applyAlignment="1">
      <alignment horizontal="left" vertical="top"/>
      <protection/>
    </xf>
    <xf numFmtId="0" fontId="17" fillId="0" borderId="12" xfId="57" applyNumberFormat="1" applyFont="1" applyFill="1" applyBorder="1" applyAlignment="1" applyProtection="1">
      <alignment vertical="top"/>
      <protection/>
    </xf>
    <xf numFmtId="0" fontId="18" fillId="0" borderId="11" xfId="60" applyNumberFormat="1" applyFont="1" applyFill="1" applyBorder="1" applyAlignment="1" applyProtection="1">
      <alignment vertical="center" wrapText="1"/>
      <protection locked="0"/>
    </xf>
    <xf numFmtId="0" fontId="17" fillId="0" borderId="11" xfId="60" applyNumberFormat="1" applyFont="1" applyFill="1" applyBorder="1" applyAlignment="1">
      <alignment vertical="top"/>
      <protection/>
    </xf>
    <xf numFmtId="0" fontId="4" fillId="0" borderId="11" xfId="57" applyNumberFormat="1" applyFont="1" applyFill="1" applyBorder="1" applyAlignment="1" applyProtection="1">
      <alignment vertical="top"/>
      <protection/>
    </xf>
    <xf numFmtId="0" fontId="12" fillId="0" borderId="11" xfId="60" applyNumberFormat="1" applyFont="1" applyFill="1" applyBorder="1" applyAlignment="1" applyProtection="1">
      <alignment vertical="center" wrapText="1"/>
      <protection locked="0"/>
    </xf>
    <xf numFmtId="0" fontId="12" fillId="0" borderId="11" xfId="67" applyNumberFormat="1" applyFont="1" applyFill="1" applyBorder="1" applyAlignment="1" applyProtection="1">
      <alignment vertical="center" wrapText="1"/>
      <protection locked="0"/>
    </xf>
    <xf numFmtId="0" fontId="18" fillId="0" borderId="11" xfId="60" applyNumberFormat="1" applyFont="1" applyFill="1" applyBorder="1" applyAlignment="1" applyProtection="1">
      <alignment vertical="center" wrapText="1"/>
      <protection/>
    </xf>
    <xf numFmtId="0" fontId="4" fillId="0" borderId="0" xfId="57" applyNumberFormat="1" applyFont="1" applyFill="1" applyAlignment="1" applyProtection="1">
      <alignment vertical="top"/>
      <protection/>
    </xf>
    <xf numFmtId="2" fontId="21" fillId="0" borderId="13" xfId="60" applyNumberFormat="1" applyFont="1" applyFill="1" applyBorder="1" applyAlignment="1">
      <alignment vertical="top"/>
      <protection/>
    </xf>
    <xf numFmtId="2" fontId="16" fillId="0" borderId="20" xfId="60" applyNumberFormat="1" applyFont="1" applyFill="1" applyBorder="1" applyAlignment="1">
      <alignment horizontal="right" vertical="top"/>
      <protection/>
    </xf>
    <xf numFmtId="0" fontId="5" fillId="0" borderId="0" xfId="57" applyNumberFormat="1" applyFont="1" applyFill="1" applyAlignment="1" applyProtection="1">
      <alignment vertical="top"/>
      <protection/>
    </xf>
    <xf numFmtId="2" fontId="7" fillId="33" borderId="14" xfId="57" applyNumberFormat="1" applyFont="1" applyFill="1" applyBorder="1" applyAlignment="1" applyProtection="1">
      <alignment horizontal="right" vertical="top"/>
      <protection locked="0"/>
    </xf>
    <xf numFmtId="2" fontId="7" fillId="33" borderId="13" xfId="57" applyNumberFormat="1" applyFont="1" applyFill="1" applyBorder="1" applyAlignment="1" applyProtection="1">
      <alignment horizontal="right" vertical="top"/>
      <protection locked="0"/>
    </xf>
    <xf numFmtId="0" fontId="19" fillId="33" borderId="11" xfId="60" applyNumberFormat="1" applyFont="1" applyFill="1" applyBorder="1" applyAlignment="1" applyProtection="1">
      <alignment vertical="center" wrapText="1"/>
      <protection locked="0"/>
    </xf>
    <xf numFmtId="10" fontId="20" fillId="33" borderId="11" xfId="67" applyNumberFormat="1" applyFont="1" applyFill="1" applyBorder="1" applyAlignment="1" applyProtection="1">
      <alignment horizontal="center" vertical="center"/>
      <protection locked="0"/>
    </xf>
    <xf numFmtId="0" fontId="25" fillId="0" borderId="21" xfId="46" applyFont="1" applyFill="1" applyBorder="1" applyAlignment="1">
      <alignment horizontal="left" vertical="center" wrapText="1"/>
      <protection/>
    </xf>
    <xf numFmtId="0" fontId="26" fillId="0" borderId="21" xfId="46" applyFont="1" applyFill="1" applyBorder="1" applyAlignment="1">
      <alignment horizontal="left" vertical="top" wrapText="1"/>
      <protection/>
    </xf>
    <xf numFmtId="0" fontId="26" fillId="0" borderId="21" xfId="46" applyFont="1" applyFill="1" applyBorder="1" applyAlignment="1">
      <alignment vertical="top" wrapText="1"/>
      <protection/>
    </xf>
    <xf numFmtId="0" fontId="26" fillId="0" borderId="21" xfId="46" applyFont="1" applyFill="1" applyBorder="1" applyAlignment="1">
      <alignment horizontal="justify" vertical="center" wrapText="1"/>
      <protection/>
    </xf>
    <xf numFmtId="0" fontId="26" fillId="0" borderId="21" xfId="46" applyFont="1" applyFill="1" applyBorder="1" applyAlignment="1">
      <alignment horizontal="justify" vertical="top" wrapText="1"/>
      <protection/>
    </xf>
    <xf numFmtId="0" fontId="26" fillId="0" borderId="21" xfId="46" applyNumberFormat="1" applyFont="1" applyBorder="1" applyAlignment="1">
      <alignment vertical="top" wrapText="1"/>
      <protection/>
    </xf>
    <xf numFmtId="0" fontId="26" fillId="0" borderId="21" xfId="46" applyFont="1" applyBorder="1" applyAlignment="1">
      <alignment vertical="top" wrapText="1"/>
      <protection/>
    </xf>
    <xf numFmtId="0" fontId="26" fillId="0" borderId="21" xfId="46" applyFont="1" applyFill="1" applyBorder="1" applyAlignment="1">
      <alignment wrapText="1"/>
      <protection/>
    </xf>
    <xf numFmtId="0" fontId="26" fillId="0" borderId="21" xfId="46" applyFont="1" applyBorder="1" applyAlignment="1">
      <alignment wrapText="1"/>
      <protection/>
    </xf>
    <xf numFmtId="0" fontId="26" fillId="0" borderId="21" xfId="46" applyFont="1" applyFill="1" applyBorder="1">
      <alignment/>
      <protection/>
    </xf>
    <xf numFmtId="0" fontId="26" fillId="34" borderId="21" xfId="46" applyFont="1" applyFill="1" applyBorder="1" applyAlignment="1">
      <alignment horizontal="justify" vertical="center" wrapText="1"/>
      <protection/>
    </xf>
    <xf numFmtId="0" fontId="28" fillId="34" borderId="21" xfId="46" applyFont="1" applyFill="1" applyBorder="1" applyAlignment="1">
      <alignment horizontal="justify" vertical="center" wrapText="1"/>
      <protection/>
    </xf>
    <xf numFmtId="0" fontId="26" fillId="34" borderId="21" xfId="46" applyFont="1" applyFill="1" applyBorder="1" applyAlignment="1">
      <alignment horizontal="justify" vertical="top" wrapText="1"/>
      <protection/>
    </xf>
    <xf numFmtId="0" fontId="26" fillId="0" borderId="21" xfId="46" applyFont="1" applyFill="1" applyBorder="1" applyAlignment="1">
      <alignment horizontal="justify" vertical="top"/>
      <protection/>
    </xf>
    <xf numFmtId="12" fontId="26" fillId="34" borderId="21" xfId="46" applyNumberFormat="1" applyFont="1" applyFill="1" applyBorder="1" applyAlignment="1">
      <alignment horizontal="justify" vertical="top"/>
      <protection/>
    </xf>
    <xf numFmtId="0" fontId="26" fillId="34" borderId="21" xfId="46" applyFont="1" applyFill="1" applyBorder="1" applyAlignment="1">
      <alignment horizontal="justify" vertical="top"/>
      <protection/>
    </xf>
    <xf numFmtId="0" fontId="26" fillId="0" borderId="21" xfId="46" applyFont="1" applyBorder="1" applyAlignment="1">
      <alignment horizontal="left" vertical="center" wrapText="1"/>
      <protection/>
    </xf>
    <xf numFmtId="0" fontId="31" fillId="35" borderId="21" xfId="0" applyFont="1" applyFill="1" applyBorder="1" applyAlignment="1">
      <alignment vertical="center"/>
    </xf>
    <xf numFmtId="165" fontId="4" fillId="0" borderId="13" xfId="60" applyNumberFormat="1" applyFont="1" applyFill="1" applyBorder="1" applyAlignment="1">
      <alignment horizontal="right" vertical="top"/>
      <protection/>
    </xf>
    <xf numFmtId="0" fontId="4" fillId="0" borderId="13" xfId="57" applyNumberFormat="1" applyFont="1" applyFill="1" applyBorder="1" applyAlignment="1">
      <alignment horizontal="right" vertical="top"/>
      <protection/>
    </xf>
    <xf numFmtId="2" fontId="4" fillId="0" borderId="13" xfId="60" applyNumberFormat="1" applyFont="1" applyFill="1" applyBorder="1" applyAlignment="1">
      <alignment horizontal="right" vertical="top"/>
      <protection/>
    </xf>
    <xf numFmtId="2" fontId="4" fillId="0" borderId="13" xfId="57" applyNumberFormat="1" applyFont="1" applyFill="1" applyBorder="1" applyAlignment="1">
      <alignment horizontal="right" vertical="top"/>
      <protection/>
    </xf>
    <xf numFmtId="2" fontId="29" fillId="0" borderId="21" xfId="46" applyNumberFormat="1" applyFont="1" applyBorder="1" applyAlignment="1">
      <alignment horizontal="right" vertical="top"/>
      <protection/>
    </xf>
    <xf numFmtId="0" fontId="0" fillId="0" borderId="21" xfId="46" applyBorder="1" applyAlignment="1">
      <alignment horizontal="right" vertical="top"/>
      <protection/>
    </xf>
    <xf numFmtId="2" fontId="7" fillId="0" borderId="22" xfId="57" applyNumberFormat="1" applyFont="1" applyFill="1" applyBorder="1" applyAlignment="1" applyProtection="1">
      <alignment horizontal="right" vertical="top" wrapText="1"/>
      <protection locked="0"/>
    </xf>
    <xf numFmtId="2" fontId="7" fillId="0" borderId="13" xfId="57" applyNumberFormat="1" applyFont="1" applyFill="1" applyBorder="1" applyAlignment="1" applyProtection="1">
      <alignment horizontal="right" vertical="top" wrapText="1"/>
      <protection locked="0"/>
    </xf>
    <xf numFmtId="164" fontId="4" fillId="0" borderId="13" xfId="60" applyNumberFormat="1" applyFont="1" applyFill="1" applyBorder="1" applyAlignment="1">
      <alignment horizontal="right" vertical="top"/>
      <protection/>
    </xf>
    <xf numFmtId="0" fontId="4" fillId="0" borderId="13" xfId="60" applyNumberFormat="1" applyFont="1" applyFill="1" applyBorder="1" applyAlignment="1">
      <alignment horizontal="right" vertical="top"/>
      <protection/>
    </xf>
    <xf numFmtId="0" fontId="7" fillId="0" borderId="13" xfId="57" applyNumberFormat="1" applyFont="1" applyFill="1" applyBorder="1" applyAlignment="1" applyProtection="1">
      <alignment horizontal="right" vertical="top"/>
      <protection locked="0"/>
    </xf>
    <xf numFmtId="0" fontId="4" fillId="0" borderId="13" xfId="57" applyNumberFormat="1" applyFont="1" applyFill="1" applyBorder="1" applyAlignment="1" applyProtection="1">
      <alignment horizontal="right" vertical="top"/>
      <protection/>
    </xf>
    <xf numFmtId="0" fontId="7" fillId="0" borderId="15" xfId="57" applyNumberFormat="1" applyFont="1" applyFill="1" applyBorder="1" applyAlignment="1" applyProtection="1">
      <alignment horizontal="right" vertical="top" wrapText="1"/>
      <protection locked="0"/>
    </xf>
    <xf numFmtId="0" fontId="7" fillId="0" borderId="13" xfId="57" applyNumberFormat="1" applyFont="1" applyFill="1" applyBorder="1" applyAlignment="1" applyProtection="1">
      <alignment horizontal="right" vertical="top" wrapText="1"/>
      <protection locked="0"/>
    </xf>
    <xf numFmtId="2" fontId="7" fillId="0" borderId="11" xfId="57" applyNumberFormat="1" applyFont="1" applyFill="1" applyBorder="1" applyAlignment="1" applyProtection="1">
      <alignment horizontal="right" vertical="top" wrapText="1"/>
      <protection locked="0"/>
    </xf>
    <xf numFmtId="2" fontId="15" fillId="0" borderId="13" xfId="57" applyNumberFormat="1" applyFont="1" applyFill="1" applyBorder="1" applyAlignment="1" applyProtection="1">
      <alignment horizontal="right" vertical="top" wrapText="1"/>
      <protection locked="0"/>
    </xf>
    <xf numFmtId="2" fontId="29" fillId="0" borderId="21" xfId="46" applyNumberFormat="1" applyFont="1" applyFill="1" applyBorder="1" applyAlignment="1">
      <alignment horizontal="right" vertical="top"/>
      <protection/>
    </xf>
    <xf numFmtId="0" fontId="29" fillId="0" borderId="21" xfId="46" applyFont="1" applyBorder="1" applyAlignment="1">
      <alignment horizontal="right" vertical="top"/>
      <protection/>
    </xf>
    <xf numFmtId="0" fontId="29" fillId="0" borderId="21" xfId="46" applyFont="1" applyFill="1" applyBorder="1" applyAlignment="1">
      <alignment horizontal="right" vertical="top"/>
      <protection/>
    </xf>
    <xf numFmtId="2" fontId="4" fillId="0" borderId="13" xfId="57" applyNumberFormat="1" applyFont="1" applyFill="1" applyBorder="1" applyAlignment="1" applyProtection="1">
      <alignment horizontal="right" vertical="top"/>
      <protection/>
    </xf>
    <xf numFmtId="0" fontId="29" fillId="34" borderId="21" xfId="46" applyFont="1" applyFill="1" applyBorder="1" applyAlignment="1">
      <alignment horizontal="right" vertical="top"/>
      <protection/>
    </xf>
    <xf numFmtId="0" fontId="30" fillId="34" borderId="21" xfId="46" applyFont="1" applyFill="1" applyBorder="1" applyAlignment="1">
      <alignment horizontal="right" vertical="top"/>
      <protection/>
    </xf>
    <xf numFmtId="0" fontId="4" fillId="0" borderId="11" xfId="57" applyNumberFormat="1" applyFont="1" applyFill="1" applyBorder="1" applyAlignment="1">
      <alignment horizontal="right" vertical="top"/>
      <protection/>
    </xf>
    <xf numFmtId="0" fontId="29" fillId="0" borderId="21" xfId="46" applyFont="1" applyBorder="1" applyAlignment="1">
      <alignment horizontal="right" vertical="top" wrapText="1"/>
      <protection/>
    </xf>
    <xf numFmtId="0" fontId="0" fillId="0" borderId="23" xfId="46" applyBorder="1" applyAlignment="1">
      <alignment horizontal="right" vertical="top"/>
      <protection/>
    </xf>
    <xf numFmtId="0" fontId="11" fillId="0" borderId="13" xfId="57" applyNumberFormat="1" applyFont="1" applyFill="1" applyBorder="1" applyAlignment="1">
      <alignment horizontal="center" vertical="center" wrapText="1"/>
      <protection/>
    </xf>
    <xf numFmtId="0" fontId="16" fillId="0" borderId="13" xfId="60" applyNumberFormat="1" applyFont="1" applyFill="1" applyBorder="1" applyAlignment="1">
      <alignment horizontal="center" vertical="top" wrapText="1"/>
      <protection/>
    </xf>
    <xf numFmtId="0" fontId="3" fillId="0" borderId="0" xfId="57" applyNumberFormat="1" applyFont="1" applyFill="1" applyBorder="1" applyAlignment="1">
      <alignment horizontal="right" vertical="top"/>
      <protection/>
    </xf>
    <xf numFmtId="0" fontId="8" fillId="0" borderId="0" xfId="57" applyNumberFormat="1" applyFont="1" applyFill="1" applyBorder="1" applyAlignment="1">
      <alignment horizontal="left" vertical="center" wrapText="1"/>
      <protection/>
    </xf>
    <xf numFmtId="0" fontId="10" fillId="0" borderId="24" xfId="57" applyNumberFormat="1" applyFont="1" applyFill="1" applyBorder="1" applyAlignment="1" applyProtection="1">
      <alignment horizontal="center" wrapText="1"/>
      <protection locked="0"/>
    </xf>
    <xf numFmtId="0" fontId="7" fillId="36" borderId="13" xfId="60"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3" xfId="58"/>
    <cellStyle name="Normal 3 2" xfId="59"/>
    <cellStyle name="Normal 4"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Q%20Form\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OQ%20Form\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59"/>
  <sheetViews>
    <sheetView showGridLines="0" zoomScale="85" zoomScaleNormal="85" zoomScalePageLayoutView="0" workbookViewId="0" topLeftCell="A47">
      <selection activeCell="P63" sqref="P63"/>
    </sheetView>
  </sheetViews>
  <sheetFormatPr defaultColWidth="9.140625" defaultRowHeight="15"/>
  <cols>
    <col min="1" max="1" width="17.140625" style="1" customWidth="1"/>
    <col min="2" max="2" width="69.8515625" style="1" customWidth="1"/>
    <col min="3" max="3" width="0" style="1" hidden="1" customWidth="1"/>
    <col min="4" max="4" width="15.140625" style="1" customWidth="1"/>
    <col min="5" max="5" width="14.140625" style="1" customWidth="1"/>
    <col min="6" max="6" width="15.57421875" style="1" customWidth="1"/>
    <col min="7" max="13" width="9.140625" style="1" hidden="1" customWidth="1"/>
    <col min="14" max="14" width="9.140625" style="2" hidden="1" customWidth="1"/>
    <col min="15" max="15" width="9.140625" style="1" hidden="1" customWidth="1"/>
    <col min="16" max="16" width="15.28125" style="1" customWidth="1"/>
    <col min="17" max="17" width="14.00390625" style="1" customWidth="1"/>
    <col min="18" max="52" width="9.140625" style="1" hidden="1" customWidth="1"/>
    <col min="53" max="53" width="18.28125" style="1" customWidth="1"/>
    <col min="54" max="54" width="0"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7" customHeight="1">
      <c r="A1" s="115" t="str">
        <f>B2&amp;" BoQ"</f>
        <v>Percentage BoQ</v>
      </c>
      <c r="B1" s="115"/>
      <c r="C1" s="115"/>
      <c r="D1" s="115"/>
      <c r="E1" s="115"/>
      <c r="F1" s="115"/>
      <c r="G1" s="115"/>
      <c r="H1" s="115"/>
      <c r="I1" s="115"/>
      <c r="J1" s="115"/>
      <c r="K1" s="115"/>
      <c r="L1" s="11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116" t="s">
        <v>115</v>
      </c>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IE4" s="10"/>
      <c r="IF4" s="10"/>
      <c r="IG4" s="10"/>
      <c r="IH4" s="10"/>
      <c r="II4" s="10"/>
    </row>
    <row r="5" spans="1:243" s="9" customFormat="1" ht="30.75" customHeight="1">
      <c r="A5" s="116" t="s">
        <v>117</v>
      </c>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IE5" s="10"/>
      <c r="IF5" s="10"/>
      <c r="IG5" s="10"/>
      <c r="IH5" s="10"/>
      <c r="II5" s="10"/>
    </row>
    <row r="6" spans="1:243" s="9" customFormat="1" ht="30.75" customHeight="1">
      <c r="A6" s="116" t="s">
        <v>116</v>
      </c>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IE6" s="10"/>
      <c r="IF6" s="10"/>
      <c r="IG6" s="10"/>
      <c r="IH6" s="10"/>
      <c r="II6" s="10"/>
    </row>
    <row r="7" spans="1:243" s="9" customFormat="1" ht="29.25" customHeight="1" hidden="1">
      <c r="A7" s="117" t="s">
        <v>7</v>
      </c>
      <c r="B7" s="117"/>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IE7" s="10"/>
      <c r="IF7" s="10"/>
      <c r="IG7" s="10"/>
      <c r="IH7" s="10"/>
      <c r="II7" s="10"/>
    </row>
    <row r="8" spans="1:243" s="12" customFormat="1" ht="58.5" customHeight="1">
      <c r="A8" s="11" t="s">
        <v>78</v>
      </c>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IE8" s="13"/>
      <c r="IF8" s="13"/>
      <c r="IG8" s="13"/>
      <c r="IH8" s="13"/>
      <c r="II8" s="13"/>
    </row>
    <row r="9" spans="1:243" s="14" customFormat="1" ht="61.5" customHeight="1">
      <c r="A9" s="113" t="s">
        <v>8</v>
      </c>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6" t="s">
        <v>16</v>
      </c>
      <c r="C11" s="16" t="s">
        <v>17</v>
      </c>
      <c r="D11" s="16" t="s">
        <v>18</v>
      </c>
      <c r="E11" s="16" t="s">
        <v>19</v>
      </c>
      <c r="F11" s="16" t="s">
        <v>106</v>
      </c>
      <c r="G11" s="16"/>
      <c r="H11" s="16"/>
      <c r="I11" s="16" t="s">
        <v>20</v>
      </c>
      <c r="J11" s="16" t="s">
        <v>21</v>
      </c>
      <c r="K11" s="16" t="s">
        <v>22</v>
      </c>
      <c r="L11" s="16" t="s">
        <v>23</v>
      </c>
      <c r="M11" s="19" t="s">
        <v>24</v>
      </c>
      <c r="N11" s="16" t="s">
        <v>25</v>
      </c>
      <c r="O11" s="16" t="s">
        <v>26</v>
      </c>
      <c r="P11" s="16" t="s">
        <v>113</v>
      </c>
      <c r="Q11" s="16" t="s">
        <v>114</v>
      </c>
      <c r="R11" s="16"/>
      <c r="S11" s="16"/>
      <c r="T11" s="16" t="s">
        <v>27</v>
      </c>
      <c r="U11" s="16" t="s">
        <v>28</v>
      </c>
      <c r="V11" s="16" t="s">
        <v>29</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112</v>
      </c>
      <c r="BB11" s="20" t="s">
        <v>30</v>
      </c>
      <c r="BC11" s="20" t="s">
        <v>31</v>
      </c>
      <c r="IE11" s="18"/>
      <c r="IF11" s="18"/>
      <c r="IG11" s="18"/>
      <c r="IH11" s="18"/>
      <c r="II11" s="18"/>
    </row>
    <row r="12" spans="1:243" s="17" customFormat="1" ht="1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7" customFormat="1" ht="29.25" customHeight="1">
      <c r="A13" s="22">
        <v>1</v>
      </c>
      <c r="B13" s="70" t="s">
        <v>118</v>
      </c>
      <c r="C13" s="23" t="s">
        <v>33</v>
      </c>
      <c r="D13" s="24"/>
      <c r="E13" s="25"/>
      <c r="F13" s="26"/>
      <c r="G13" s="27"/>
      <c r="H13" s="27"/>
      <c r="I13" s="26"/>
      <c r="J13" s="28"/>
      <c r="K13" s="29"/>
      <c r="L13" s="29"/>
      <c r="M13" s="30"/>
      <c r="N13" s="31"/>
      <c r="O13" s="31"/>
      <c r="P13" s="87"/>
      <c r="Q13" s="87"/>
      <c r="R13" s="31"/>
      <c r="S13" s="32"/>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4"/>
      <c r="BB13" s="35"/>
      <c r="BC13" s="36"/>
      <c r="IA13" s="37">
        <v>1</v>
      </c>
      <c r="IB13" s="37" t="s">
        <v>32</v>
      </c>
      <c r="IC13" s="37" t="s">
        <v>33</v>
      </c>
      <c r="IE13" s="38"/>
      <c r="IF13" s="38" t="s">
        <v>34</v>
      </c>
      <c r="IG13" s="38" t="s">
        <v>35</v>
      </c>
      <c r="IH13" s="38">
        <v>10</v>
      </c>
      <c r="II13" s="38" t="s">
        <v>36</v>
      </c>
    </row>
    <row r="14" spans="1:243" s="37" customFormat="1" ht="81.75" customHeight="1">
      <c r="A14" s="22">
        <v>1.01</v>
      </c>
      <c r="B14" s="71" t="s">
        <v>119</v>
      </c>
      <c r="C14" s="23" t="s">
        <v>38</v>
      </c>
      <c r="D14" s="88">
        <v>1</v>
      </c>
      <c r="E14" s="89" t="s">
        <v>107</v>
      </c>
      <c r="F14" s="90">
        <v>1543195</v>
      </c>
      <c r="G14" s="39"/>
      <c r="H14" s="40"/>
      <c r="I14" s="90" t="s">
        <v>40</v>
      </c>
      <c r="J14" s="91">
        <v>1</v>
      </c>
      <c r="K14" s="39" t="s">
        <v>41</v>
      </c>
      <c r="L14" s="39" t="s">
        <v>4</v>
      </c>
      <c r="M14" s="66"/>
      <c r="N14" s="39"/>
      <c r="O14" s="39"/>
      <c r="P14" s="92">
        <v>1369500</v>
      </c>
      <c r="Q14" s="93">
        <v>173695</v>
      </c>
      <c r="R14" s="39"/>
      <c r="S14" s="94"/>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41">
        <f aca="true" t="shared" si="0" ref="BA14:BA35">total_amount_ba($B$2,$D$2,D14,F14,J14,K14,M14)</f>
        <v>1543195</v>
      </c>
      <c r="BB14" s="42">
        <f aca="true" t="shared" si="1" ref="BB14:BB35">BA14+SUM(N14:AZ14)</f>
        <v>3086390</v>
      </c>
      <c r="BC14" s="36" t="str">
        <f aca="true" t="shared" si="2" ref="BC14:BC35">SpellNumber(L14,BB14)</f>
        <v>INR  Thirty Lakh Eighty Six Thousand Three Hundred &amp; Ninety  Only</v>
      </c>
      <c r="IA14" s="37">
        <v>1.01</v>
      </c>
      <c r="IB14" s="37" t="s">
        <v>37</v>
      </c>
      <c r="IC14" s="37" t="s">
        <v>38</v>
      </c>
      <c r="ID14" s="37">
        <v>1</v>
      </c>
      <c r="IE14" s="38" t="s">
        <v>39</v>
      </c>
      <c r="IF14" s="38" t="s">
        <v>42</v>
      </c>
      <c r="IG14" s="38" t="s">
        <v>35</v>
      </c>
      <c r="IH14" s="38">
        <v>123.223</v>
      </c>
      <c r="II14" s="38" t="s">
        <v>39</v>
      </c>
    </row>
    <row r="15" spans="1:243" s="37" customFormat="1" ht="66.75" customHeight="1">
      <c r="A15" s="22">
        <v>2</v>
      </c>
      <c r="B15" s="72" t="s">
        <v>120</v>
      </c>
      <c r="C15" s="23" t="s">
        <v>33</v>
      </c>
      <c r="D15" s="96"/>
      <c r="E15" s="89"/>
      <c r="F15" s="97"/>
      <c r="G15" s="27"/>
      <c r="H15" s="27"/>
      <c r="I15" s="97"/>
      <c r="J15" s="89"/>
      <c r="K15" s="98"/>
      <c r="L15" s="98"/>
      <c r="M15" s="99"/>
      <c r="N15" s="31"/>
      <c r="O15" s="31"/>
      <c r="P15" s="92"/>
      <c r="Q15" s="93"/>
      <c r="R15" s="31"/>
      <c r="S15" s="100"/>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34"/>
      <c r="BB15" s="35"/>
      <c r="BC15" s="36"/>
      <c r="IA15" s="37">
        <v>1</v>
      </c>
      <c r="IB15" s="37" t="s">
        <v>32</v>
      </c>
      <c r="IC15" s="37" t="s">
        <v>33</v>
      </c>
      <c r="IE15" s="38"/>
      <c r="IF15" s="38" t="s">
        <v>34</v>
      </c>
      <c r="IG15" s="38" t="s">
        <v>35</v>
      </c>
      <c r="IH15" s="38">
        <v>10</v>
      </c>
      <c r="II15" s="38" t="s">
        <v>36</v>
      </c>
    </row>
    <row r="16" spans="1:243" s="37" customFormat="1" ht="140.25" customHeight="1">
      <c r="A16" s="22">
        <v>2.01</v>
      </c>
      <c r="B16" s="72" t="s">
        <v>121</v>
      </c>
      <c r="C16" s="23" t="s">
        <v>44</v>
      </c>
      <c r="D16" s="88">
        <v>1</v>
      </c>
      <c r="E16" s="89" t="s">
        <v>107</v>
      </c>
      <c r="F16" s="90">
        <v>1080000</v>
      </c>
      <c r="G16" s="39"/>
      <c r="H16" s="39"/>
      <c r="I16" s="90" t="s">
        <v>40</v>
      </c>
      <c r="J16" s="91">
        <f aca="true" t="shared" si="3" ref="J16:J35">IF(I16="Less(-)",-1,1)</f>
        <v>1</v>
      </c>
      <c r="K16" s="39" t="s">
        <v>41</v>
      </c>
      <c r="L16" s="39" t="s">
        <v>4</v>
      </c>
      <c r="M16" s="67"/>
      <c r="N16" s="39"/>
      <c r="O16" s="39"/>
      <c r="P16" s="92">
        <v>935000</v>
      </c>
      <c r="Q16" s="93">
        <v>145000</v>
      </c>
      <c r="R16" s="39"/>
      <c r="S16" s="94"/>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41">
        <f t="shared" si="0"/>
        <v>1080000</v>
      </c>
      <c r="BB16" s="42">
        <f t="shared" si="1"/>
        <v>2160000</v>
      </c>
      <c r="BC16" s="36" t="str">
        <f t="shared" si="2"/>
        <v>INR  Twenty One Lakh Sixty Thousand    Only</v>
      </c>
      <c r="IA16" s="37">
        <v>1.02</v>
      </c>
      <c r="IB16" s="37" t="s">
        <v>43</v>
      </c>
      <c r="IC16" s="37" t="s">
        <v>44</v>
      </c>
      <c r="ID16" s="37">
        <v>25</v>
      </c>
      <c r="IE16" s="38" t="s">
        <v>39</v>
      </c>
      <c r="IF16" s="38" t="s">
        <v>45</v>
      </c>
      <c r="IG16" s="38" t="s">
        <v>46</v>
      </c>
      <c r="IH16" s="38">
        <v>213</v>
      </c>
      <c r="II16" s="38" t="s">
        <v>39</v>
      </c>
    </row>
    <row r="17" spans="1:243" s="37" customFormat="1" ht="97.5" customHeight="1">
      <c r="A17" s="22">
        <v>3</v>
      </c>
      <c r="B17" s="73" t="s">
        <v>122</v>
      </c>
      <c r="C17" s="23" t="s">
        <v>33</v>
      </c>
      <c r="D17" s="96"/>
      <c r="E17" s="89"/>
      <c r="F17" s="97"/>
      <c r="G17" s="27"/>
      <c r="H17" s="27"/>
      <c r="I17" s="97"/>
      <c r="J17" s="89"/>
      <c r="K17" s="98"/>
      <c r="L17" s="98"/>
      <c r="M17" s="99"/>
      <c r="N17" s="31"/>
      <c r="O17" s="31"/>
      <c r="P17" s="92"/>
      <c r="Q17" s="93"/>
      <c r="R17" s="31"/>
      <c r="S17" s="100"/>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34"/>
      <c r="BB17" s="35"/>
      <c r="BC17" s="36"/>
      <c r="IA17" s="37">
        <v>1</v>
      </c>
      <c r="IB17" s="37" t="s">
        <v>32</v>
      </c>
      <c r="IC17" s="37" t="s">
        <v>33</v>
      </c>
      <c r="IE17" s="38"/>
      <c r="IF17" s="38" t="s">
        <v>34</v>
      </c>
      <c r="IG17" s="38" t="s">
        <v>35</v>
      </c>
      <c r="IH17" s="38">
        <v>10</v>
      </c>
      <c r="II17" s="38" t="s">
        <v>36</v>
      </c>
    </row>
    <row r="18" spans="1:243" s="37" customFormat="1" ht="97.5" customHeight="1">
      <c r="A18" s="22">
        <v>3.01</v>
      </c>
      <c r="B18" s="74" t="s">
        <v>123</v>
      </c>
      <c r="C18" s="23" t="s">
        <v>48</v>
      </c>
      <c r="D18" s="88">
        <v>1</v>
      </c>
      <c r="E18" s="89" t="s">
        <v>107</v>
      </c>
      <c r="F18" s="90">
        <v>405000</v>
      </c>
      <c r="G18" s="39"/>
      <c r="H18" s="39"/>
      <c r="I18" s="90" t="s">
        <v>40</v>
      </c>
      <c r="J18" s="91">
        <f t="shared" si="3"/>
        <v>1</v>
      </c>
      <c r="K18" s="39" t="s">
        <v>41</v>
      </c>
      <c r="L18" s="39" t="s">
        <v>4</v>
      </c>
      <c r="M18" s="67"/>
      <c r="N18" s="39"/>
      <c r="O18" s="39"/>
      <c r="P18" s="92">
        <v>350000</v>
      </c>
      <c r="Q18" s="93">
        <v>55000</v>
      </c>
      <c r="R18" s="39"/>
      <c r="S18" s="102"/>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41">
        <f t="shared" si="0"/>
        <v>405000</v>
      </c>
      <c r="BB18" s="42">
        <f t="shared" si="1"/>
        <v>810000</v>
      </c>
      <c r="BC18" s="36" t="str">
        <f t="shared" si="2"/>
        <v>INR  Eight Lakh Ten Thousand    Only</v>
      </c>
      <c r="IA18" s="37">
        <v>1.03</v>
      </c>
      <c r="IB18" s="37" t="s">
        <v>47</v>
      </c>
      <c r="IC18" s="37" t="s">
        <v>48</v>
      </c>
      <c r="ID18" s="37">
        <v>20</v>
      </c>
      <c r="IE18" s="38" t="s">
        <v>39</v>
      </c>
      <c r="IF18" s="38" t="s">
        <v>34</v>
      </c>
      <c r="IG18" s="38" t="s">
        <v>49</v>
      </c>
      <c r="IH18" s="38">
        <v>10</v>
      </c>
      <c r="II18" s="38" t="s">
        <v>39</v>
      </c>
    </row>
    <row r="19" spans="1:243" s="37" customFormat="1" ht="91.5" customHeight="1">
      <c r="A19" s="22">
        <v>3.02</v>
      </c>
      <c r="B19" s="75" t="s">
        <v>124</v>
      </c>
      <c r="C19" s="23" t="s">
        <v>51</v>
      </c>
      <c r="D19" s="88">
        <v>1</v>
      </c>
      <c r="E19" s="89" t="s">
        <v>39</v>
      </c>
      <c r="F19" s="90">
        <v>1150000</v>
      </c>
      <c r="G19" s="39"/>
      <c r="H19" s="39"/>
      <c r="I19" s="90" t="s">
        <v>40</v>
      </c>
      <c r="J19" s="91">
        <f t="shared" si="3"/>
        <v>1</v>
      </c>
      <c r="K19" s="39" t="s">
        <v>41</v>
      </c>
      <c r="L19" s="39" t="s">
        <v>4</v>
      </c>
      <c r="M19" s="67"/>
      <c r="N19" s="39"/>
      <c r="O19" s="39"/>
      <c r="P19" s="92">
        <v>950000</v>
      </c>
      <c r="Q19" s="93">
        <v>200000</v>
      </c>
      <c r="R19" s="39"/>
      <c r="S19" s="102"/>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41">
        <f t="shared" si="0"/>
        <v>1150000</v>
      </c>
      <c r="BB19" s="42">
        <f t="shared" si="1"/>
        <v>2300000</v>
      </c>
      <c r="BC19" s="36" t="str">
        <f t="shared" si="2"/>
        <v>INR  Twenty Three Lakh    Only</v>
      </c>
      <c r="IA19" s="37">
        <v>1.04</v>
      </c>
      <c r="IB19" s="37" t="s">
        <v>50</v>
      </c>
      <c r="IC19" s="37" t="s">
        <v>51</v>
      </c>
      <c r="ID19" s="37">
        <v>1</v>
      </c>
      <c r="IE19" s="38" t="s">
        <v>39</v>
      </c>
      <c r="IF19" s="38" t="s">
        <v>52</v>
      </c>
      <c r="IG19" s="38" t="s">
        <v>53</v>
      </c>
      <c r="IH19" s="38">
        <v>10</v>
      </c>
      <c r="II19" s="38" t="s">
        <v>39</v>
      </c>
    </row>
    <row r="20" spans="1:243" s="37" customFormat="1" ht="67.5" customHeight="1">
      <c r="A20" s="22">
        <v>3.03</v>
      </c>
      <c r="B20" s="76" t="s">
        <v>125</v>
      </c>
      <c r="C20" s="23" t="s">
        <v>54</v>
      </c>
      <c r="D20" s="88">
        <v>1</v>
      </c>
      <c r="E20" s="89" t="s">
        <v>39</v>
      </c>
      <c r="F20" s="90">
        <v>2160000</v>
      </c>
      <c r="G20" s="39"/>
      <c r="H20" s="39"/>
      <c r="I20" s="90" t="s">
        <v>40</v>
      </c>
      <c r="J20" s="91">
        <f t="shared" si="3"/>
        <v>1</v>
      </c>
      <c r="K20" s="39" t="s">
        <v>41</v>
      </c>
      <c r="L20" s="39" t="s">
        <v>4</v>
      </c>
      <c r="M20" s="67"/>
      <c r="N20" s="39"/>
      <c r="O20" s="39"/>
      <c r="P20" s="92">
        <v>1950000</v>
      </c>
      <c r="Q20" s="93">
        <v>210000</v>
      </c>
      <c r="R20" s="39"/>
      <c r="S20" s="94"/>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41">
        <f t="shared" si="0"/>
        <v>2160000</v>
      </c>
      <c r="BB20" s="42">
        <f t="shared" si="1"/>
        <v>4320000</v>
      </c>
      <c r="BC20" s="36" t="str">
        <f t="shared" si="2"/>
        <v>INR  Forty Three Lakh Twenty Thousand    Only</v>
      </c>
      <c r="IA20" s="37">
        <v>1.05</v>
      </c>
      <c r="IB20" s="37" t="s">
        <v>55</v>
      </c>
      <c r="IC20" s="37" t="s">
        <v>54</v>
      </c>
      <c r="ID20" s="37">
        <v>1.5645</v>
      </c>
      <c r="IE20" s="38" t="s">
        <v>39</v>
      </c>
      <c r="IF20" s="38" t="s">
        <v>42</v>
      </c>
      <c r="IG20" s="38" t="s">
        <v>35</v>
      </c>
      <c r="IH20" s="38">
        <v>123.223</v>
      </c>
      <c r="II20" s="38" t="s">
        <v>39</v>
      </c>
    </row>
    <row r="21" spans="1:243" s="37" customFormat="1" ht="106.5" customHeight="1">
      <c r="A21" s="22">
        <v>4</v>
      </c>
      <c r="B21" s="77" t="s">
        <v>126</v>
      </c>
      <c r="C21" s="23" t="s">
        <v>33</v>
      </c>
      <c r="D21" s="96"/>
      <c r="E21" s="89"/>
      <c r="F21" s="97"/>
      <c r="G21" s="27"/>
      <c r="H21" s="27"/>
      <c r="I21" s="97"/>
      <c r="J21" s="89"/>
      <c r="K21" s="98"/>
      <c r="L21" s="98"/>
      <c r="M21" s="99"/>
      <c r="N21" s="31"/>
      <c r="O21" s="31"/>
      <c r="P21" s="92"/>
      <c r="Q21" s="93"/>
      <c r="R21" s="31"/>
      <c r="S21" s="100"/>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34"/>
      <c r="BB21" s="35"/>
      <c r="BC21" s="36"/>
      <c r="IA21" s="37">
        <v>1</v>
      </c>
      <c r="IB21" s="37" t="s">
        <v>32</v>
      </c>
      <c r="IC21" s="37" t="s">
        <v>33</v>
      </c>
      <c r="IE21" s="38"/>
      <c r="IF21" s="38" t="s">
        <v>34</v>
      </c>
      <c r="IG21" s="38" t="s">
        <v>35</v>
      </c>
      <c r="IH21" s="38">
        <v>10</v>
      </c>
      <c r="II21" s="38" t="s">
        <v>36</v>
      </c>
    </row>
    <row r="22" spans="1:243" s="37" customFormat="1" ht="16.5" customHeight="1">
      <c r="A22" s="22">
        <v>4.01</v>
      </c>
      <c r="B22" s="77" t="s">
        <v>79</v>
      </c>
      <c r="C22" s="23" t="s">
        <v>56</v>
      </c>
      <c r="D22" s="88">
        <v>220</v>
      </c>
      <c r="E22" s="89" t="s">
        <v>108</v>
      </c>
      <c r="F22" s="90">
        <v>1700</v>
      </c>
      <c r="G22" s="39"/>
      <c r="H22" s="39"/>
      <c r="I22" s="90" t="s">
        <v>40</v>
      </c>
      <c r="J22" s="91">
        <f t="shared" si="3"/>
        <v>1</v>
      </c>
      <c r="K22" s="39" t="s">
        <v>41</v>
      </c>
      <c r="L22" s="39" t="s">
        <v>4</v>
      </c>
      <c r="M22" s="67"/>
      <c r="N22" s="39"/>
      <c r="O22" s="39"/>
      <c r="P22" s="92">
        <v>308000</v>
      </c>
      <c r="Q22" s="93">
        <v>66000</v>
      </c>
      <c r="R22" s="39"/>
      <c r="S22" s="94"/>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103"/>
      <c r="AV22" s="95"/>
      <c r="AW22" s="95"/>
      <c r="AX22" s="95"/>
      <c r="AY22" s="95"/>
      <c r="AZ22" s="95"/>
      <c r="BA22" s="41">
        <f t="shared" si="0"/>
        <v>374000</v>
      </c>
      <c r="BB22" s="42">
        <f t="shared" si="1"/>
        <v>748000</v>
      </c>
      <c r="BC22" s="36" t="str">
        <f t="shared" si="2"/>
        <v>INR  Seven Lakh Forty Eight Thousand    Only</v>
      </c>
      <c r="IA22" s="37">
        <v>2</v>
      </c>
      <c r="IB22" s="37" t="s">
        <v>45</v>
      </c>
      <c r="IC22" s="37" t="s">
        <v>56</v>
      </c>
      <c r="ID22" s="37">
        <v>1</v>
      </c>
      <c r="IE22" s="38" t="s">
        <v>39</v>
      </c>
      <c r="IF22" s="38" t="s">
        <v>45</v>
      </c>
      <c r="IG22" s="38" t="s">
        <v>46</v>
      </c>
      <c r="IH22" s="38">
        <v>213</v>
      </c>
      <c r="II22" s="38" t="s">
        <v>39</v>
      </c>
    </row>
    <row r="23" spans="1:243" s="37" customFormat="1" ht="82.5" customHeight="1">
      <c r="A23" s="22">
        <v>5</v>
      </c>
      <c r="B23" s="71" t="s">
        <v>127</v>
      </c>
      <c r="C23" s="23" t="s">
        <v>33</v>
      </c>
      <c r="D23" s="96"/>
      <c r="E23" s="89"/>
      <c r="F23" s="97"/>
      <c r="G23" s="27"/>
      <c r="H23" s="27"/>
      <c r="I23" s="97"/>
      <c r="J23" s="89"/>
      <c r="K23" s="98"/>
      <c r="L23" s="98"/>
      <c r="M23" s="99"/>
      <c r="N23" s="31"/>
      <c r="O23" s="31"/>
      <c r="P23" s="92"/>
      <c r="Q23" s="93"/>
      <c r="R23" s="31"/>
      <c r="S23" s="100"/>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34"/>
      <c r="BB23" s="35"/>
      <c r="BC23" s="36"/>
      <c r="IA23" s="37">
        <v>1</v>
      </c>
      <c r="IB23" s="37" t="s">
        <v>32</v>
      </c>
      <c r="IC23" s="37" t="s">
        <v>33</v>
      </c>
      <c r="IE23" s="38"/>
      <c r="IF23" s="38" t="s">
        <v>34</v>
      </c>
      <c r="IG23" s="38" t="s">
        <v>35</v>
      </c>
      <c r="IH23" s="38">
        <v>10</v>
      </c>
      <c r="II23" s="38" t="s">
        <v>36</v>
      </c>
    </row>
    <row r="24" spans="1:243" s="37" customFormat="1" ht="16.5" customHeight="1">
      <c r="A24" s="22">
        <v>5.01</v>
      </c>
      <c r="B24" s="77" t="s">
        <v>80</v>
      </c>
      <c r="C24" s="23" t="s">
        <v>57</v>
      </c>
      <c r="D24" s="88">
        <v>4</v>
      </c>
      <c r="E24" s="89" t="s">
        <v>107</v>
      </c>
      <c r="F24" s="90">
        <v>12000</v>
      </c>
      <c r="G24" s="39"/>
      <c r="H24" s="39"/>
      <c r="I24" s="90" t="s">
        <v>40</v>
      </c>
      <c r="J24" s="91">
        <f t="shared" si="3"/>
        <v>1</v>
      </c>
      <c r="K24" s="39" t="s">
        <v>41</v>
      </c>
      <c r="L24" s="39" t="s">
        <v>4</v>
      </c>
      <c r="M24" s="67"/>
      <c r="N24" s="39"/>
      <c r="O24" s="39"/>
      <c r="P24" s="92">
        <v>44000</v>
      </c>
      <c r="Q24" s="93">
        <v>4000</v>
      </c>
      <c r="R24" s="39"/>
      <c r="S24" s="102"/>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41">
        <f t="shared" si="0"/>
        <v>48000</v>
      </c>
      <c r="BB24" s="42">
        <f t="shared" si="1"/>
        <v>96000</v>
      </c>
      <c r="BC24" s="36" t="str">
        <f t="shared" si="2"/>
        <v>INR  Ninety Six Thousand    Only</v>
      </c>
      <c r="IA24" s="37">
        <v>3</v>
      </c>
      <c r="IB24" s="37" t="s">
        <v>34</v>
      </c>
      <c r="IC24" s="37" t="s">
        <v>57</v>
      </c>
      <c r="ID24" s="37">
        <v>1</v>
      </c>
      <c r="IE24" s="38" t="s">
        <v>39</v>
      </c>
      <c r="IF24" s="38" t="s">
        <v>34</v>
      </c>
      <c r="IG24" s="38" t="s">
        <v>49</v>
      </c>
      <c r="IH24" s="38">
        <v>10</v>
      </c>
      <c r="II24" s="38" t="s">
        <v>39</v>
      </c>
    </row>
    <row r="25" spans="1:243" s="37" customFormat="1" ht="77.25" customHeight="1">
      <c r="A25" s="22">
        <v>6</v>
      </c>
      <c r="B25" s="72" t="s">
        <v>128</v>
      </c>
      <c r="C25" s="23" t="s">
        <v>58</v>
      </c>
      <c r="D25" s="88">
        <v>8</v>
      </c>
      <c r="E25" s="89" t="s">
        <v>39</v>
      </c>
      <c r="F25" s="90">
        <v>9500</v>
      </c>
      <c r="G25" s="39"/>
      <c r="H25" s="39"/>
      <c r="I25" s="90" t="s">
        <v>40</v>
      </c>
      <c r="J25" s="91">
        <f t="shared" si="3"/>
        <v>1</v>
      </c>
      <c r="K25" s="39" t="s">
        <v>41</v>
      </c>
      <c r="L25" s="39" t="s">
        <v>4</v>
      </c>
      <c r="M25" s="67"/>
      <c r="N25" s="39"/>
      <c r="O25" s="39"/>
      <c r="P25" s="92">
        <v>56000</v>
      </c>
      <c r="Q25" s="93">
        <v>20000</v>
      </c>
      <c r="R25" s="39"/>
      <c r="S25" s="102"/>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41">
        <f t="shared" si="0"/>
        <v>76000</v>
      </c>
      <c r="BB25" s="42">
        <f t="shared" si="1"/>
        <v>152000</v>
      </c>
      <c r="BC25" s="36" t="str">
        <f t="shared" si="2"/>
        <v>INR  One Lakh Fifty Two Thousand    Only</v>
      </c>
      <c r="IA25" s="37">
        <v>4</v>
      </c>
      <c r="IB25" s="37" t="s">
        <v>52</v>
      </c>
      <c r="IC25" s="37" t="s">
        <v>58</v>
      </c>
      <c r="ID25" s="37">
        <v>1</v>
      </c>
      <c r="IE25" s="38" t="s">
        <v>39</v>
      </c>
      <c r="IF25" s="38" t="s">
        <v>52</v>
      </c>
      <c r="IG25" s="38" t="s">
        <v>53</v>
      </c>
      <c r="IH25" s="38">
        <v>10</v>
      </c>
      <c r="II25" s="38" t="s">
        <v>39</v>
      </c>
    </row>
    <row r="26" spans="1:243" s="37" customFormat="1" ht="16.5" customHeight="1">
      <c r="A26" s="22">
        <v>7</v>
      </c>
      <c r="B26" s="78" t="s">
        <v>81</v>
      </c>
      <c r="C26" s="23" t="s">
        <v>59</v>
      </c>
      <c r="D26" s="88">
        <v>1</v>
      </c>
      <c r="E26" s="89" t="s">
        <v>109</v>
      </c>
      <c r="F26" s="90">
        <v>50000</v>
      </c>
      <c r="G26" s="39"/>
      <c r="H26" s="39"/>
      <c r="I26" s="90" t="s">
        <v>40</v>
      </c>
      <c r="J26" s="91">
        <f t="shared" si="3"/>
        <v>1</v>
      </c>
      <c r="K26" s="39" t="s">
        <v>41</v>
      </c>
      <c r="L26" s="39" t="s">
        <v>4</v>
      </c>
      <c r="M26" s="67"/>
      <c r="N26" s="39"/>
      <c r="O26" s="39"/>
      <c r="P26" s="92">
        <v>50000</v>
      </c>
      <c r="Q26" s="92"/>
      <c r="R26" s="39"/>
      <c r="S26" s="94"/>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41">
        <f t="shared" si="0"/>
        <v>50000</v>
      </c>
      <c r="BB26" s="42">
        <f t="shared" si="1"/>
        <v>100000</v>
      </c>
      <c r="BC26" s="36" t="str">
        <f t="shared" si="2"/>
        <v>INR  One Lakh    Only</v>
      </c>
      <c r="IA26" s="37">
        <v>5</v>
      </c>
      <c r="IB26" s="37" t="s">
        <v>42</v>
      </c>
      <c r="IC26" s="37" t="s">
        <v>59</v>
      </c>
      <c r="ID26" s="37">
        <v>1</v>
      </c>
      <c r="IE26" s="38" t="s">
        <v>39</v>
      </c>
      <c r="IF26" s="38" t="s">
        <v>42</v>
      </c>
      <c r="IG26" s="38" t="s">
        <v>35</v>
      </c>
      <c r="IH26" s="38">
        <v>123.223</v>
      </c>
      <c r="II26" s="38" t="s">
        <v>39</v>
      </c>
    </row>
    <row r="27" spans="1:243" s="37" customFormat="1" ht="33" customHeight="1">
      <c r="A27" s="22">
        <v>8</v>
      </c>
      <c r="B27" s="78" t="s">
        <v>82</v>
      </c>
      <c r="C27" s="23" t="s">
        <v>33</v>
      </c>
      <c r="D27" s="96"/>
      <c r="E27" s="89"/>
      <c r="F27" s="97"/>
      <c r="G27" s="27"/>
      <c r="H27" s="27"/>
      <c r="I27" s="97"/>
      <c r="J27" s="89"/>
      <c r="K27" s="98"/>
      <c r="L27" s="98"/>
      <c r="M27" s="99"/>
      <c r="N27" s="31"/>
      <c r="O27" s="31"/>
      <c r="P27" s="92"/>
      <c r="Q27" s="93"/>
      <c r="R27" s="31"/>
      <c r="S27" s="100"/>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34"/>
      <c r="BB27" s="35"/>
      <c r="BC27" s="36"/>
      <c r="IA27" s="37">
        <v>1</v>
      </c>
      <c r="IB27" s="37" t="s">
        <v>32</v>
      </c>
      <c r="IC27" s="37" t="s">
        <v>33</v>
      </c>
      <c r="IE27" s="38"/>
      <c r="IF27" s="38" t="s">
        <v>34</v>
      </c>
      <c r="IG27" s="38" t="s">
        <v>35</v>
      </c>
      <c r="IH27" s="38">
        <v>10</v>
      </c>
      <c r="II27" s="38" t="s">
        <v>36</v>
      </c>
    </row>
    <row r="28" spans="1:243" s="37" customFormat="1" ht="16.5" customHeight="1">
      <c r="A28" s="22">
        <v>8.01</v>
      </c>
      <c r="B28" s="77" t="s">
        <v>83</v>
      </c>
      <c r="C28" s="23" t="s">
        <v>57</v>
      </c>
      <c r="D28" s="104">
        <v>4</v>
      </c>
      <c r="E28" s="105" t="s">
        <v>110</v>
      </c>
      <c r="F28" s="92">
        <v>4000</v>
      </c>
      <c r="G28" s="39"/>
      <c r="H28" s="39"/>
      <c r="I28" s="90" t="s">
        <v>40</v>
      </c>
      <c r="J28" s="91">
        <f>IF(I28="Less(-)",-1,1)</f>
        <v>1</v>
      </c>
      <c r="K28" s="39" t="s">
        <v>41</v>
      </c>
      <c r="L28" s="39" t="s">
        <v>4</v>
      </c>
      <c r="M28" s="67"/>
      <c r="N28" s="39"/>
      <c r="O28" s="39"/>
      <c r="P28" s="92">
        <v>16000</v>
      </c>
      <c r="Q28" s="93"/>
      <c r="R28" s="39"/>
      <c r="S28" s="102"/>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41">
        <f>total_amount_ba($B$2,$D$2,D28,F28,J28,K28,M28)</f>
        <v>16000</v>
      </c>
      <c r="BB28" s="42">
        <f>BA28+SUM(N28:AZ28)</f>
        <v>32000</v>
      </c>
      <c r="BC28" s="36" t="str">
        <f>SpellNumber(L28,BB28)</f>
        <v>INR  Thirty Two Thousand    Only</v>
      </c>
      <c r="IA28" s="37">
        <v>3</v>
      </c>
      <c r="IB28" s="37" t="s">
        <v>34</v>
      </c>
      <c r="IC28" s="37" t="s">
        <v>57</v>
      </c>
      <c r="ID28" s="37">
        <v>1</v>
      </c>
      <c r="IE28" s="38" t="s">
        <v>39</v>
      </c>
      <c r="IF28" s="38" t="s">
        <v>34</v>
      </c>
      <c r="IG28" s="38" t="s">
        <v>49</v>
      </c>
      <c r="IH28" s="38">
        <v>10</v>
      </c>
      <c r="II28" s="38" t="s">
        <v>39</v>
      </c>
    </row>
    <row r="29" spans="1:243" s="37" customFormat="1" ht="16.5" customHeight="1">
      <c r="A29" s="22">
        <v>8.02</v>
      </c>
      <c r="B29" s="77" t="s">
        <v>84</v>
      </c>
      <c r="C29" s="23" t="s">
        <v>58</v>
      </c>
      <c r="D29" s="104">
        <v>1</v>
      </c>
      <c r="E29" s="105" t="s">
        <v>111</v>
      </c>
      <c r="F29" s="92">
        <v>2000</v>
      </c>
      <c r="G29" s="39"/>
      <c r="H29" s="39"/>
      <c r="I29" s="90" t="s">
        <v>40</v>
      </c>
      <c r="J29" s="91">
        <f>IF(I29="Less(-)",-1,1)</f>
        <v>1</v>
      </c>
      <c r="K29" s="39" t="s">
        <v>41</v>
      </c>
      <c r="L29" s="39" t="s">
        <v>4</v>
      </c>
      <c r="M29" s="67"/>
      <c r="N29" s="39"/>
      <c r="O29" s="39"/>
      <c r="P29" s="92">
        <v>2000</v>
      </c>
      <c r="Q29" s="93"/>
      <c r="R29" s="39"/>
      <c r="S29" s="102"/>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41">
        <f>total_amount_ba($B$2,$D$2,D29,F29,J29,K29,M29)</f>
        <v>2000</v>
      </c>
      <c r="BB29" s="42">
        <f>BA29+SUM(N29:AZ29)</f>
        <v>4000</v>
      </c>
      <c r="BC29" s="36" t="str">
        <f>SpellNumber(L29,BB29)</f>
        <v>INR  Four Thousand    Only</v>
      </c>
      <c r="IA29" s="37">
        <v>4</v>
      </c>
      <c r="IB29" s="37" t="s">
        <v>52</v>
      </c>
      <c r="IC29" s="37" t="s">
        <v>58</v>
      </c>
      <c r="ID29" s="37">
        <v>1</v>
      </c>
      <c r="IE29" s="38" t="s">
        <v>39</v>
      </c>
      <c r="IF29" s="38" t="s">
        <v>52</v>
      </c>
      <c r="IG29" s="38" t="s">
        <v>53</v>
      </c>
      <c r="IH29" s="38">
        <v>10</v>
      </c>
      <c r="II29" s="38" t="s">
        <v>39</v>
      </c>
    </row>
    <row r="30" spans="1:243" s="37" customFormat="1" ht="16.5" customHeight="1">
      <c r="A30" s="22">
        <v>8.03</v>
      </c>
      <c r="B30" s="72" t="s">
        <v>85</v>
      </c>
      <c r="C30" s="23" t="s">
        <v>59</v>
      </c>
      <c r="D30" s="104">
        <v>4</v>
      </c>
      <c r="E30" s="105" t="s">
        <v>39</v>
      </c>
      <c r="F30" s="92">
        <v>160</v>
      </c>
      <c r="G30" s="39"/>
      <c r="H30" s="39"/>
      <c r="I30" s="90" t="s">
        <v>40</v>
      </c>
      <c r="J30" s="91">
        <f>IF(I30="Less(-)",-1,1)</f>
        <v>1</v>
      </c>
      <c r="K30" s="39" t="s">
        <v>41</v>
      </c>
      <c r="L30" s="39" t="s">
        <v>4</v>
      </c>
      <c r="M30" s="67"/>
      <c r="N30" s="39"/>
      <c r="O30" s="39"/>
      <c r="P30" s="92">
        <v>640</v>
      </c>
      <c r="Q30" s="93"/>
      <c r="R30" s="39"/>
      <c r="S30" s="102"/>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41">
        <f>total_amount_ba($B$2,$D$2,D30,F30,J30,K30,M30)</f>
        <v>640</v>
      </c>
      <c r="BB30" s="42">
        <f>BA30+SUM(N30:AZ30)</f>
        <v>1280</v>
      </c>
      <c r="BC30" s="36" t="str">
        <f>SpellNumber(L30,BB30)</f>
        <v>INR  One Thousand Two Hundred &amp; Eighty  Only</v>
      </c>
      <c r="IA30" s="37">
        <v>5</v>
      </c>
      <c r="IB30" s="37" t="s">
        <v>42</v>
      </c>
      <c r="IC30" s="37" t="s">
        <v>59</v>
      </c>
      <c r="ID30" s="37">
        <v>1</v>
      </c>
      <c r="IE30" s="38" t="s">
        <v>39</v>
      </c>
      <c r="IF30" s="38" t="s">
        <v>42</v>
      </c>
      <c r="IG30" s="38" t="s">
        <v>35</v>
      </c>
      <c r="IH30" s="38">
        <v>123.223</v>
      </c>
      <c r="II30" s="38" t="s">
        <v>39</v>
      </c>
    </row>
    <row r="31" spans="1:243" s="37" customFormat="1" ht="16.5" customHeight="1">
      <c r="A31" s="22">
        <v>8.04</v>
      </c>
      <c r="B31" s="72" t="s">
        <v>86</v>
      </c>
      <c r="C31" s="23" t="s">
        <v>60</v>
      </c>
      <c r="D31" s="104">
        <v>4</v>
      </c>
      <c r="E31" s="105" t="s">
        <v>39</v>
      </c>
      <c r="F31" s="92">
        <v>160</v>
      </c>
      <c r="G31" s="39"/>
      <c r="H31" s="39"/>
      <c r="I31" s="90" t="s">
        <v>40</v>
      </c>
      <c r="J31" s="91">
        <f t="shared" si="3"/>
        <v>1</v>
      </c>
      <c r="K31" s="39" t="s">
        <v>41</v>
      </c>
      <c r="L31" s="39" t="s">
        <v>4</v>
      </c>
      <c r="M31" s="67"/>
      <c r="N31" s="39"/>
      <c r="O31" s="39"/>
      <c r="P31" s="92">
        <v>640</v>
      </c>
      <c r="Q31" s="93"/>
      <c r="R31" s="39"/>
      <c r="S31" s="102"/>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41">
        <f t="shared" si="0"/>
        <v>640</v>
      </c>
      <c r="BB31" s="42">
        <f t="shared" si="1"/>
        <v>1280</v>
      </c>
      <c r="BC31" s="36" t="str">
        <f t="shared" si="2"/>
        <v>INR  One Thousand Two Hundred &amp; Eighty  Only</v>
      </c>
      <c r="IA31" s="37">
        <v>6</v>
      </c>
      <c r="IB31" s="37" t="s">
        <v>45</v>
      </c>
      <c r="IC31" s="37" t="s">
        <v>60</v>
      </c>
      <c r="ID31" s="37">
        <v>1</v>
      </c>
      <c r="IE31" s="38" t="s">
        <v>39</v>
      </c>
      <c r="IF31" s="38" t="s">
        <v>45</v>
      </c>
      <c r="IG31" s="38" t="s">
        <v>46</v>
      </c>
      <c r="IH31" s="38">
        <v>213</v>
      </c>
      <c r="II31" s="38" t="s">
        <v>39</v>
      </c>
    </row>
    <row r="32" spans="1:243" s="37" customFormat="1" ht="16.5" customHeight="1">
      <c r="A32" s="22">
        <v>8.05</v>
      </c>
      <c r="B32" s="77" t="s">
        <v>87</v>
      </c>
      <c r="C32" s="23" t="s">
        <v>61</v>
      </c>
      <c r="D32" s="104">
        <v>4</v>
      </c>
      <c r="E32" s="105" t="s">
        <v>110</v>
      </c>
      <c r="F32" s="92">
        <v>3800</v>
      </c>
      <c r="G32" s="39"/>
      <c r="H32" s="39"/>
      <c r="I32" s="90" t="s">
        <v>40</v>
      </c>
      <c r="J32" s="91">
        <f t="shared" si="3"/>
        <v>1</v>
      </c>
      <c r="K32" s="39" t="s">
        <v>41</v>
      </c>
      <c r="L32" s="39" t="s">
        <v>4</v>
      </c>
      <c r="M32" s="67"/>
      <c r="N32" s="39"/>
      <c r="O32" s="39"/>
      <c r="P32" s="92">
        <v>15200</v>
      </c>
      <c r="Q32" s="93"/>
      <c r="R32" s="39"/>
      <c r="S32" s="102"/>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41">
        <f t="shared" si="0"/>
        <v>15200</v>
      </c>
      <c r="BB32" s="42">
        <f t="shared" si="1"/>
        <v>30400</v>
      </c>
      <c r="BC32" s="36" t="str">
        <f t="shared" si="2"/>
        <v>INR  Thirty Thousand Four Hundred    Only</v>
      </c>
      <c r="IA32" s="37">
        <v>7</v>
      </c>
      <c r="IB32" s="37" t="s">
        <v>34</v>
      </c>
      <c r="IC32" s="37" t="s">
        <v>61</v>
      </c>
      <c r="ID32" s="37">
        <v>1</v>
      </c>
      <c r="IE32" s="38" t="s">
        <v>39</v>
      </c>
      <c r="IF32" s="38" t="s">
        <v>34</v>
      </c>
      <c r="IG32" s="38" t="s">
        <v>49</v>
      </c>
      <c r="IH32" s="38">
        <v>10</v>
      </c>
      <c r="II32" s="38" t="s">
        <v>39</v>
      </c>
    </row>
    <row r="33" spans="1:243" s="37" customFormat="1" ht="16.5" customHeight="1">
      <c r="A33" s="22">
        <v>8.06</v>
      </c>
      <c r="B33" s="77" t="s">
        <v>88</v>
      </c>
      <c r="C33" s="23" t="s">
        <v>57</v>
      </c>
      <c r="D33" s="104">
        <v>3</v>
      </c>
      <c r="E33" s="105" t="s">
        <v>39</v>
      </c>
      <c r="F33" s="92">
        <v>200</v>
      </c>
      <c r="G33" s="39"/>
      <c r="H33" s="39"/>
      <c r="I33" s="90" t="s">
        <v>40</v>
      </c>
      <c r="J33" s="91">
        <f t="shared" si="3"/>
        <v>1</v>
      </c>
      <c r="K33" s="39" t="s">
        <v>41</v>
      </c>
      <c r="L33" s="39" t="s">
        <v>4</v>
      </c>
      <c r="M33" s="67"/>
      <c r="N33" s="39"/>
      <c r="O33" s="39"/>
      <c r="P33" s="92">
        <v>600</v>
      </c>
      <c r="Q33" s="93"/>
      <c r="R33" s="39"/>
      <c r="S33" s="102"/>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41">
        <f t="shared" si="0"/>
        <v>600</v>
      </c>
      <c r="BB33" s="42">
        <f t="shared" si="1"/>
        <v>1200</v>
      </c>
      <c r="BC33" s="36" t="str">
        <f t="shared" si="2"/>
        <v>INR  One Thousand Two Hundred    Only</v>
      </c>
      <c r="IA33" s="37">
        <v>3</v>
      </c>
      <c r="IB33" s="37" t="s">
        <v>34</v>
      </c>
      <c r="IC33" s="37" t="s">
        <v>57</v>
      </c>
      <c r="ID33" s="37">
        <v>1</v>
      </c>
      <c r="IE33" s="38" t="s">
        <v>39</v>
      </c>
      <c r="IF33" s="38" t="s">
        <v>34</v>
      </c>
      <c r="IG33" s="38" t="s">
        <v>49</v>
      </c>
      <c r="IH33" s="38">
        <v>10</v>
      </c>
      <c r="II33" s="38" t="s">
        <v>39</v>
      </c>
    </row>
    <row r="34" spans="1:243" s="37" customFormat="1" ht="16.5" customHeight="1">
      <c r="A34" s="22">
        <v>8.07</v>
      </c>
      <c r="B34" s="77" t="s">
        <v>89</v>
      </c>
      <c r="C34" s="23" t="s">
        <v>58</v>
      </c>
      <c r="D34" s="104">
        <v>3</v>
      </c>
      <c r="E34" s="105" t="s">
        <v>39</v>
      </c>
      <c r="F34" s="92">
        <v>300</v>
      </c>
      <c r="G34" s="39"/>
      <c r="H34" s="39"/>
      <c r="I34" s="90" t="s">
        <v>40</v>
      </c>
      <c r="J34" s="91">
        <f t="shared" si="3"/>
        <v>1</v>
      </c>
      <c r="K34" s="39" t="s">
        <v>41</v>
      </c>
      <c r="L34" s="39" t="s">
        <v>4</v>
      </c>
      <c r="M34" s="67"/>
      <c r="N34" s="39"/>
      <c r="O34" s="39"/>
      <c r="P34" s="92">
        <v>900</v>
      </c>
      <c r="Q34" s="93"/>
      <c r="R34" s="39"/>
      <c r="S34" s="102"/>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41">
        <f t="shared" si="0"/>
        <v>900</v>
      </c>
      <c r="BB34" s="42">
        <f t="shared" si="1"/>
        <v>1800</v>
      </c>
      <c r="BC34" s="36" t="str">
        <f t="shared" si="2"/>
        <v>INR  One Thousand Eight Hundred    Only</v>
      </c>
      <c r="IA34" s="37">
        <v>4</v>
      </c>
      <c r="IB34" s="37" t="s">
        <v>52</v>
      </c>
      <c r="IC34" s="37" t="s">
        <v>58</v>
      </c>
      <c r="ID34" s="37">
        <v>1</v>
      </c>
      <c r="IE34" s="38" t="s">
        <v>39</v>
      </c>
      <c r="IF34" s="38" t="s">
        <v>52</v>
      </c>
      <c r="IG34" s="38" t="s">
        <v>53</v>
      </c>
      <c r="IH34" s="38">
        <v>10</v>
      </c>
      <c r="II34" s="38" t="s">
        <v>39</v>
      </c>
    </row>
    <row r="35" spans="1:243" s="37" customFormat="1" ht="16.5" customHeight="1">
      <c r="A35" s="22">
        <v>8.08</v>
      </c>
      <c r="B35" s="77" t="s">
        <v>90</v>
      </c>
      <c r="C35" s="23" t="s">
        <v>59</v>
      </c>
      <c r="D35" s="104">
        <v>5</v>
      </c>
      <c r="E35" s="106" t="s">
        <v>39</v>
      </c>
      <c r="F35" s="92">
        <v>7000</v>
      </c>
      <c r="G35" s="39"/>
      <c r="H35" s="39"/>
      <c r="I35" s="90" t="s">
        <v>40</v>
      </c>
      <c r="J35" s="91">
        <f t="shared" si="3"/>
        <v>1</v>
      </c>
      <c r="K35" s="39" t="s">
        <v>41</v>
      </c>
      <c r="L35" s="39" t="s">
        <v>4</v>
      </c>
      <c r="M35" s="67"/>
      <c r="N35" s="39"/>
      <c r="O35" s="39"/>
      <c r="P35" s="92">
        <v>35000</v>
      </c>
      <c r="Q35" s="93"/>
      <c r="R35" s="39"/>
      <c r="S35" s="102"/>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41">
        <f t="shared" si="0"/>
        <v>35000</v>
      </c>
      <c r="BB35" s="42">
        <f t="shared" si="1"/>
        <v>70000</v>
      </c>
      <c r="BC35" s="36" t="str">
        <f t="shared" si="2"/>
        <v>INR  Seventy Thousand    Only</v>
      </c>
      <c r="IA35" s="37">
        <v>5</v>
      </c>
      <c r="IB35" s="37" t="s">
        <v>42</v>
      </c>
      <c r="IC35" s="37" t="s">
        <v>59</v>
      </c>
      <c r="ID35" s="37">
        <v>1</v>
      </c>
      <c r="IE35" s="38" t="s">
        <v>39</v>
      </c>
      <c r="IF35" s="38" t="s">
        <v>42</v>
      </c>
      <c r="IG35" s="38" t="s">
        <v>35</v>
      </c>
      <c r="IH35" s="38">
        <v>123.223</v>
      </c>
      <c r="II35" s="38" t="s">
        <v>39</v>
      </c>
    </row>
    <row r="36" spans="1:243" s="37" customFormat="1" ht="16.5" customHeight="1">
      <c r="A36" s="22">
        <v>8.09</v>
      </c>
      <c r="B36" s="77" t="s">
        <v>91</v>
      </c>
      <c r="C36" s="23" t="s">
        <v>60</v>
      </c>
      <c r="D36" s="104">
        <v>5</v>
      </c>
      <c r="E36" s="106" t="s">
        <v>39</v>
      </c>
      <c r="F36" s="92">
        <v>10000</v>
      </c>
      <c r="G36" s="39"/>
      <c r="H36" s="39"/>
      <c r="I36" s="90" t="s">
        <v>40</v>
      </c>
      <c r="J36" s="91">
        <f>IF(I36="Less(-)",-1,1)</f>
        <v>1</v>
      </c>
      <c r="K36" s="39" t="s">
        <v>41</v>
      </c>
      <c r="L36" s="39" t="s">
        <v>4</v>
      </c>
      <c r="M36" s="67"/>
      <c r="N36" s="39"/>
      <c r="O36" s="39"/>
      <c r="P36" s="92">
        <v>50000</v>
      </c>
      <c r="Q36" s="93"/>
      <c r="R36" s="39"/>
      <c r="S36" s="102"/>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41">
        <f>total_amount_ba($B$2,$D$2,D36,F36,J36,K36,M36)</f>
        <v>50000</v>
      </c>
      <c r="BB36" s="42">
        <f>BA36+SUM(N36:AZ36)</f>
        <v>100000</v>
      </c>
      <c r="BC36" s="36" t="str">
        <f>SpellNumber(L36,BB36)</f>
        <v>INR  One Lakh    Only</v>
      </c>
      <c r="IA36" s="37">
        <v>6</v>
      </c>
      <c r="IB36" s="37" t="s">
        <v>45</v>
      </c>
      <c r="IC36" s="37" t="s">
        <v>60</v>
      </c>
      <c r="ID36" s="37">
        <v>1</v>
      </c>
      <c r="IE36" s="38" t="s">
        <v>39</v>
      </c>
      <c r="IF36" s="38" t="s">
        <v>45</v>
      </c>
      <c r="IG36" s="38" t="s">
        <v>46</v>
      </c>
      <c r="IH36" s="38">
        <v>213</v>
      </c>
      <c r="II36" s="38" t="s">
        <v>39</v>
      </c>
    </row>
    <row r="37" spans="1:243" s="37" customFormat="1" ht="54" customHeight="1">
      <c r="A37" s="22">
        <v>9</v>
      </c>
      <c r="B37" s="72" t="s">
        <v>92</v>
      </c>
      <c r="C37" s="23" t="s">
        <v>64</v>
      </c>
      <c r="D37" s="88">
        <v>3</v>
      </c>
      <c r="E37" s="89" t="s">
        <v>39</v>
      </c>
      <c r="F37" s="90">
        <v>2000</v>
      </c>
      <c r="G37" s="39"/>
      <c r="H37" s="39"/>
      <c r="I37" s="90" t="s">
        <v>40</v>
      </c>
      <c r="J37" s="91">
        <f>IF(I37="Less(-)",-1,1)</f>
        <v>1</v>
      </c>
      <c r="K37" s="39" t="s">
        <v>41</v>
      </c>
      <c r="L37" s="39" t="s">
        <v>4</v>
      </c>
      <c r="M37" s="67"/>
      <c r="N37" s="39"/>
      <c r="O37" s="39"/>
      <c r="P37" s="92">
        <v>6000</v>
      </c>
      <c r="Q37" s="93"/>
      <c r="R37" s="39"/>
      <c r="S37" s="102"/>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41">
        <f>total_amount_ba($B$2,$D$2,D37,F37,J37,K37,M37)</f>
        <v>6000</v>
      </c>
      <c r="BB37" s="42">
        <f>BA37+SUM(N37:AZ37)</f>
        <v>12000</v>
      </c>
      <c r="BC37" s="36" t="str">
        <f>SpellNumber(L37,BB37)</f>
        <v>INR  Twelve Thousand    Only</v>
      </c>
      <c r="IA37" s="37">
        <v>8.01</v>
      </c>
      <c r="IB37" s="37" t="s">
        <v>63</v>
      </c>
      <c r="IC37" s="37" t="s">
        <v>64</v>
      </c>
      <c r="ID37" s="37">
        <v>1</v>
      </c>
      <c r="IE37" s="38" t="s">
        <v>39</v>
      </c>
      <c r="IF37" s="38" t="s">
        <v>42</v>
      </c>
      <c r="IG37" s="38" t="s">
        <v>35</v>
      </c>
      <c r="IH37" s="38">
        <v>123.223</v>
      </c>
      <c r="II37" s="38" t="s">
        <v>39</v>
      </c>
    </row>
    <row r="38" spans="1:243" s="37" customFormat="1" ht="16.5" customHeight="1">
      <c r="A38" s="22">
        <v>10</v>
      </c>
      <c r="B38" s="79" t="s">
        <v>93</v>
      </c>
      <c r="C38" s="23" t="s">
        <v>66</v>
      </c>
      <c r="D38" s="88">
        <v>10</v>
      </c>
      <c r="E38" s="89" t="s">
        <v>39</v>
      </c>
      <c r="F38" s="90">
        <v>400</v>
      </c>
      <c r="G38" s="39"/>
      <c r="H38" s="39"/>
      <c r="I38" s="90" t="s">
        <v>40</v>
      </c>
      <c r="J38" s="91">
        <f>IF(I38="Less(-)",-1,1)</f>
        <v>1</v>
      </c>
      <c r="K38" s="39" t="s">
        <v>41</v>
      </c>
      <c r="L38" s="39" t="s">
        <v>4</v>
      </c>
      <c r="M38" s="67"/>
      <c r="N38" s="39"/>
      <c r="O38" s="39"/>
      <c r="P38" s="92">
        <v>2000</v>
      </c>
      <c r="Q38" s="93">
        <v>2000</v>
      </c>
      <c r="R38" s="39"/>
      <c r="S38" s="102"/>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41">
        <f>total_amount_ba($B$2,$D$2,D38,F38,J38,K38,M38)</f>
        <v>4000</v>
      </c>
      <c r="BB38" s="42">
        <f>BA38+SUM(N38:AZ38)</f>
        <v>8000</v>
      </c>
      <c r="BC38" s="36" t="str">
        <f>SpellNumber(L38,BB38)</f>
        <v>INR  Eight Thousand    Only</v>
      </c>
      <c r="IA38" s="37">
        <v>8.02</v>
      </c>
      <c r="IB38" s="37" t="s">
        <v>65</v>
      </c>
      <c r="IC38" s="37" t="s">
        <v>66</v>
      </c>
      <c r="ID38" s="37">
        <v>1</v>
      </c>
      <c r="IE38" s="38" t="s">
        <v>39</v>
      </c>
      <c r="IF38" s="38" t="s">
        <v>45</v>
      </c>
      <c r="IG38" s="38" t="s">
        <v>46</v>
      </c>
      <c r="IH38" s="38">
        <v>213</v>
      </c>
      <c r="II38" s="38" t="s">
        <v>39</v>
      </c>
    </row>
    <row r="39" spans="1:243" s="37" customFormat="1" ht="73.5" customHeight="1">
      <c r="A39" s="22">
        <v>11</v>
      </c>
      <c r="B39" s="80" t="s">
        <v>129</v>
      </c>
      <c r="C39" s="23" t="s">
        <v>62</v>
      </c>
      <c r="D39" s="88"/>
      <c r="E39" s="89"/>
      <c r="F39" s="90"/>
      <c r="G39" s="39"/>
      <c r="H39" s="39"/>
      <c r="I39" s="90"/>
      <c r="J39" s="91"/>
      <c r="K39" s="39"/>
      <c r="L39" s="39"/>
      <c r="M39" s="107"/>
      <c r="N39" s="39"/>
      <c r="O39" s="39"/>
      <c r="P39" s="92"/>
      <c r="Q39" s="93"/>
      <c r="R39" s="39"/>
      <c r="S39" s="102"/>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41"/>
      <c r="BB39" s="42"/>
      <c r="BC39" s="36"/>
      <c r="IA39" s="37">
        <v>8</v>
      </c>
      <c r="IB39" s="37" t="s">
        <v>32</v>
      </c>
      <c r="IC39" s="37" t="s">
        <v>62</v>
      </c>
      <c r="IE39" s="38"/>
      <c r="IF39" s="38" t="s">
        <v>52</v>
      </c>
      <c r="IG39" s="38" t="s">
        <v>53</v>
      </c>
      <c r="IH39" s="38">
        <v>10</v>
      </c>
      <c r="II39" s="38" t="s">
        <v>39</v>
      </c>
    </row>
    <row r="40" spans="1:243" s="37" customFormat="1" ht="16.5" customHeight="1">
      <c r="A40" s="22">
        <v>11.01</v>
      </c>
      <c r="B40" s="80" t="s">
        <v>94</v>
      </c>
      <c r="C40" s="23" t="s">
        <v>67</v>
      </c>
      <c r="D40" s="92">
        <v>100</v>
      </c>
      <c r="E40" s="108" t="s">
        <v>108</v>
      </c>
      <c r="F40" s="90">
        <v>1150</v>
      </c>
      <c r="G40" s="39"/>
      <c r="H40" s="39"/>
      <c r="I40" s="90" t="s">
        <v>40</v>
      </c>
      <c r="J40" s="91">
        <f>IF(I40="Less(-)",-1,1)</f>
        <v>1</v>
      </c>
      <c r="K40" s="39" t="s">
        <v>41</v>
      </c>
      <c r="L40" s="39" t="s">
        <v>4</v>
      </c>
      <c r="M40" s="67"/>
      <c r="N40" s="39"/>
      <c r="O40" s="39"/>
      <c r="P40" s="92">
        <v>90000</v>
      </c>
      <c r="Q40" s="93">
        <v>25000</v>
      </c>
      <c r="R40" s="39"/>
      <c r="S40" s="102"/>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41">
        <f>total_amount_ba($B$2,$D$2,D40,F40,J40,K40,M40)</f>
        <v>115000</v>
      </c>
      <c r="BB40" s="42">
        <f>BA40+SUM(N40:AZ40)</f>
        <v>230000</v>
      </c>
      <c r="BC40" s="36" t="str">
        <f>SpellNumber(L40,BB40)</f>
        <v>INR  Two Lakh Thirty Thousand    Only</v>
      </c>
      <c r="IA40" s="37">
        <v>8.03</v>
      </c>
      <c r="IB40" s="37" t="s">
        <v>34</v>
      </c>
      <c r="IC40" s="37" t="s">
        <v>67</v>
      </c>
      <c r="ID40" s="37">
        <v>1</v>
      </c>
      <c r="IE40" s="38" t="s">
        <v>39</v>
      </c>
      <c r="IF40" s="38" t="s">
        <v>34</v>
      </c>
      <c r="IG40" s="38" t="s">
        <v>49</v>
      </c>
      <c r="IH40" s="38">
        <v>10</v>
      </c>
      <c r="II40" s="38" t="s">
        <v>39</v>
      </c>
    </row>
    <row r="41" spans="1:243" s="37" customFormat="1" ht="16.5" customHeight="1">
      <c r="A41" s="22">
        <v>11.02</v>
      </c>
      <c r="B41" s="81" t="s">
        <v>95</v>
      </c>
      <c r="C41" s="23" t="s">
        <v>69</v>
      </c>
      <c r="D41" s="92">
        <v>5</v>
      </c>
      <c r="E41" s="109" t="s">
        <v>108</v>
      </c>
      <c r="F41" s="90">
        <v>2250</v>
      </c>
      <c r="G41" s="39"/>
      <c r="H41" s="43"/>
      <c r="I41" s="90" t="s">
        <v>40</v>
      </c>
      <c r="J41" s="91">
        <f>IF(I41="Less(-)",-1,1)</f>
        <v>1</v>
      </c>
      <c r="K41" s="39" t="s">
        <v>41</v>
      </c>
      <c r="L41" s="39" t="s">
        <v>4</v>
      </c>
      <c r="M41" s="67"/>
      <c r="N41" s="39"/>
      <c r="O41" s="39"/>
      <c r="P41" s="92">
        <v>10000</v>
      </c>
      <c r="Q41" s="93">
        <v>1250</v>
      </c>
      <c r="R41" s="39"/>
      <c r="S41" s="102"/>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41">
        <f>total_amount_ba($B$2,$D$2,D41,F41,J41,K41,M41)</f>
        <v>11250</v>
      </c>
      <c r="BB41" s="42">
        <f>BA41+SUM(N41:AZ41)</f>
        <v>22500</v>
      </c>
      <c r="BC41" s="36" t="str">
        <f>SpellNumber(L41,BB41)</f>
        <v>INR  Twenty Two Thousand Five Hundred    Only</v>
      </c>
      <c r="IA41" s="37">
        <v>9</v>
      </c>
      <c r="IB41" s="37" t="s">
        <v>68</v>
      </c>
      <c r="IC41" s="37" t="s">
        <v>69</v>
      </c>
      <c r="ID41" s="37">
        <v>1</v>
      </c>
      <c r="IE41" s="38" t="s">
        <v>39</v>
      </c>
      <c r="IF41" s="38" t="s">
        <v>52</v>
      </c>
      <c r="IG41" s="38" t="s">
        <v>53</v>
      </c>
      <c r="IH41" s="38">
        <v>10</v>
      </c>
      <c r="II41" s="38" t="s">
        <v>39</v>
      </c>
    </row>
    <row r="42" spans="1:243" s="37" customFormat="1" ht="16.5" customHeight="1">
      <c r="A42" s="22">
        <v>11.03</v>
      </c>
      <c r="B42" s="80" t="s">
        <v>96</v>
      </c>
      <c r="C42" s="23" t="s">
        <v>59</v>
      </c>
      <c r="D42" s="92">
        <v>50</v>
      </c>
      <c r="E42" s="108" t="s">
        <v>108</v>
      </c>
      <c r="F42" s="90">
        <v>900</v>
      </c>
      <c r="G42" s="39"/>
      <c r="H42" s="39"/>
      <c r="I42" s="90" t="s">
        <v>40</v>
      </c>
      <c r="J42" s="91">
        <f>IF(I42="Less(-)",-1,1)</f>
        <v>1</v>
      </c>
      <c r="K42" s="39" t="s">
        <v>41</v>
      </c>
      <c r="L42" s="39" t="s">
        <v>4</v>
      </c>
      <c r="M42" s="67"/>
      <c r="N42" s="39"/>
      <c r="O42" s="39"/>
      <c r="P42" s="92">
        <v>35000</v>
      </c>
      <c r="Q42" s="93">
        <v>10000</v>
      </c>
      <c r="R42" s="39"/>
      <c r="S42" s="102"/>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41">
        <f>total_amount_ba($B$2,$D$2,D42,F42,J42,K42,M42)</f>
        <v>45000</v>
      </c>
      <c r="BB42" s="42">
        <f>BA42+SUM(N42:AZ42)</f>
        <v>90000</v>
      </c>
      <c r="BC42" s="36" t="str">
        <f>SpellNumber(L42,BB42)</f>
        <v>INR  Ninety Thousand    Only</v>
      </c>
      <c r="IA42" s="37">
        <v>5</v>
      </c>
      <c r="IB42" s="37" t="s">
        <v>42</v>
      </c>
      <c r="IC42" s="37" t="s">
        <v>59</v>
      </c>
      <c r="ID42" s="37">
        <v>1</v>
      </c>
      <c r="IE42" s="38" t="s">
        <v>39</v>
      </c>
      <c r="IF42" s="38" t="s">
        <v>42</v>
      </c>
      <c r="IG42" s="38" t="s">
        <v>35</v>
      </c>
      <c r="IH42" s="38">
        <v>123.223</v>
      </c>
      <c r="II42" s="38" t="s">
        <v>39</v>
      </c>
    </row>
    <row r="43" spans="1:243" s="37" customFormat="1" ht="30" customHeight="1">
      <c r="A43" s="22">
        <v>11.04</v>
      </c>
      <c r="B43" s="80" t="s">
        <v>134</v>
      </c>
      <c r="C43" s="23" t="s">
        <v>60</v>
      </c>
      <c r="D43" s="92">
        <v>70</v>
      </c>
      <c r="E43" s="108" t="s">
        <v>108</v>
      </c>
      <c r="F43" s="90">
        <v>700</v>
      </c>
      <c r="G43" s="39"/>
      <c r="H43" s="39"/>
      <c r="I43" s="90" t="s">
        <v>40</v>
      </c>
      <c r="J43" s="91">
        <f>IF(I43="Less(-)",-1,1)</f>
        <v>1</v>
      </c>
      <c r="K43" s="39" t="s">
        <v>41</v>
      </c>
      <c r="L43" s="39" t="s">
        <v>4</v>
      </c>
      <c r="M43" s="67"/>
      <c r="N43" s="39"/>
      <c r="O43" s="39"/>
      <c r="P43" s="92">
        <v>35000</v>
      </c>
      <c r="Q43" s="93">
        <v>14000</v>
      </c>
      <c r="R43" s="39"/>
      <c r="S43" s="102"/>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41">
        <f>total_amount_ba($B$2,$D$2,D43,F43,J43,K43,M43)</f>
        <v>49000</v>
      </c>
      <c r="BB43" s="42">
        <f>BA43+SUM(N43:AZ43)</f>
        <v>98000</v>
      </c>
      <c r="BC43" s="36" t="str">
        <f>SpellNumber(L43,BB43)</f>
        <v>INR  Ninety Eight Thousand    Only</v>
      </c>
      <c r="IA43" s="37">
        <v>6</v>
      </c>
      <c r="IB43" s="37" t="s">
        <v>45</v>
      </c>
      <c r="IC43" s="37" t="s">
        <v>60</v>
      </c>
      <c r="ID43" s="37">
        <v>1</v>
      </c>
      <c r="IE43" s="38" t="s">
        <v>39</v>
      </c>
      <c r="IF43" s="38" t="s">
        <v>45</v>
      </c>
      <c r="IG43" s="38" t="s">
        <v>46</v>
      </c>
      <c r="IH43" s="38">
        <v>213</v>
      </c>
      <c r="II43" s="38" t="s">
        <v>39</v>
      </c>
    </row>
    <row r="44" spans="1:243" s="37" customFormat="1" ht="122.25" customHeight="1">
      <c r="A44" s="22">
        <v>12</v>
      </c>
      <c r="B44" s="82" t="s">
        <v>130</v>
      </c>
      <c r="C44" s="23" t="s">
        <v>71</v>
      </c>
      <c r="D44" s="88">
        <v>1</v>
      </c>
      <c r="E44" s="110" t="s">
        <v>39</v>
      </c>
      <c r="F44" s="90">
        <v>303255</v>
      </c>
      <c r="G44" s="44"/>
      <c r="H44" s="45"/>
      <c r="I44" s="90" t="s">
        <v>40</v>
      </c>
      <c r="J44" s="91">
        <f>IF(I44="Less(-)",-1,1)</f>
        <v>1</v>
      </c>
      <c r="K44" s="39" t="s">
        <v>41</v>
      </c>
      <c r="L44" s="39" t="s">
        <v>4</v>
      </c>
      <c r="M44" s="67"/>
      <c r="N44" s="39"/>
      <c r="O44" s="39"/>
      <c r="P44" s="92">
        <v>242604</v>
      </c>
      <c r="Q44" s="93">
        <v>60651</v>
      </c>
      <c r="R44" s="39"/>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41">
        <f>total_amount_ba($B$2,$D$2,D44,F44,J44,K44,M44)</f>
        <v>303255</v>
      </c>
      <c r="BB44" s="42">
        <f>BA44+SUM(N44:AZ44)</f>
        <v>606510</v>
      </c>
      <c r="BC44" s="36" t="str">
        <f>SpellNumber(L44,BB44)</f>
        <v>INR  Six Lakh Six Thousand Five Hundred &amp; Ten  Only</v>
      </c>
      <c r="IA44" s="37">
        <v>10</v>
      </c>
      <c r="IB44" s="37" t="s">
        <v>70</v>
      </c>
      <c r="IC44" s="37" t="s">
        <v>71</v>
      </c>
      <c r="ID44" s="37">
        <v>1</v>
      </c>
      <c r="IE44" s="38" t="s">
        <v>39</v>
      </c>
      <c r="IF44" s="38" t="s">
        <v>45</v>
      </c>
      <c r="IG44" s="38" t="s">
        <v>72</v>
      </c>
      <c r="IH44" s="38">
        <v>10</v>
      </c>
      <c r="II44" s="38" t="s">
        <v>39</v>
      </c>
    </row>
    <row r="45" spans="1:243" s="37" customFormat="1" ht="63.75" customHeight="1">
      <c r="A45" s="22">
        <v>13</v>
      </c>
      <c r="B45" s="76" t="s">
        <v>97</v>
      </c>
      <c r="C45" s="23" t="s">
        <v>33</v>
      </c>
      <c r="D45" s="96"/>
      <c r="E45" s="89"/>
      <c r="F45" s="97"/>
      <c r="G45" s="27"/>
      <c r="H45" s="27"/>
      <c r="I45" s="97"/>
      <c r="J45" s="89"/>
      <c r="K45" s="98"/>
      <c r="L45" s="98"/>
      <c r="M45" s="99"/>
      <c r="N45" s="31"/>
      <c r="O45" s="31"/>
      <c r="P45" s="93"/>
      <c r="Q45" s="93"/>
      <c r="R45" s="31"/>
      <c r="S45" s="100"/>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34"/>
      <c r="BB45" s="35"/>
      <c r="BC45" s="36"/>
      <c r="IA45" s="37">
        <v>1</v>
      </c>
      <c r="IB45" s="37" t="s">
        <v>32</v>
      </c>
      <c r="IC45" s="37" t="s">
        <v>33</v>
      </c>
      <c r="IE45" s="38"/>
      <c r="IF45" s="38" t="s">
        <v>34</v>
      </c>
      <c r="IG45" s="38" t="s">
        <v>35</v>
      </c>
      <c r="IH45" s="38">
        <v>10</v>
      </c>
      <c r="II45" s="38" t="s">
        <v>36</v>
      </c>
    </row>
    <row r="46" spans="1:243" s="37" customFormat="1" ht="16.5" customHeight="1">
      <c r="A46" s="22">
        <v>13.01</v>
      </c>
      <c r="B46" s="76" t="s">
        <v>98</v>
      </c>
      <c r="C46" s="23" t="s">
        <v>56</v>
      </c>
      <c r="D46" s="88">
        <v>18</v>
      </c>
      <c r="E46" s="89" t="s">
        <v>110</v>
      </c>
      <c r="F46" s="90">
        <v>800</v>
      </c>
      <c r="G46" s="39"/>
      <c r="H46" s="39"/>
      <c r="I46" s="90" t="s">
        <v>40</v>
      </c>
      <c r="J46" s="91">
        <f>IF(I46="Less(-)",-1,1)</f>
        <v>1</v>
      </c>
      <c r="K46" s="39" t="s">
        <v>41</v>
      </c>
      <c r="L46" s="39" t="s">
        <v>4</v>
      </c>
      <c r="M46" s="67"/>
      <c r="N46" s="39"/>
      <c r="O46" s="39"/>
      <c r="P46" s="93">
        <v>13500</v>
      </c>
      <c r="Q46" s="93">
        <v>900</v>
      </c>
      <c r="R46" s="39"/>
      <c r="S46" s="94"/>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103"/>
      <c r="AV46" s="95"/>
      <c r="AW46" s="95"/>
      <c r="AX46" s="95"/>
      <c r="AY46" s="95"/>
      <c r="AZ46" s="95"/>
      <c r="BA46" s="41">
        <f>total_amount_ba($B$2,$D$2,D46,F46,J46,K46,M46)</f>
        <v>14400</v>
      </c>
      <c r="BB46" s="42">
        <f>BA46+SUM(N46:AZ46)</f>
        <v>28800</v>
      </c>
      <c r="BC46" s="36" t="str">
        <f>SpellNumber(L46,BB46)</f>
        <v>INR  Twenty Eight Thousand Eight Hundred    Only</v>
      </c>
      <c r="IA46" s="37">
        <v>2</v>
      </c>
      <c r="IB46" s="37" t="s">
        <v>45</v>
      </c>
      <c r="IC46" s="37" t="s">
        <v>56</v>
      </c>
      <c r="ID46" s="37">
        <v>1</v>
      </c>
      <c r="IE46" s="38" t="s">
        <v>39</v>
      </c>
      <c r="IF46" s="38" t="s">
        <v>45</v>
      </c>
      <c r="IG46" s="38" t="s">
        <v>46</v>
      </c>
      <c r="IH46" s="38">
        <v>213</v>
      </c>
      <c r="II46" s="38" t="s">
        <v>39</v>
      </c>
    </row>
    <row r="47" spans="1:243" s="37" customFormat="1" ht="64.5" customHeight="1">
      <c r="A47" s="22">
        <v>14</v>
      </c>
      <c r="B47" s="83" t="s">
        <v>131</v>
      </c>
      <c r="C47" s="23" t="s">
        <v>33</v>
      </c>
      <c r="D47" s="96"/>
      <c r="E47" s="89"/>
      <c r="F47" s="97"/>
      <c r="G47" s="27"/>
      <c r="H47" s="27"/>
      <c r="I47" s="97"/>
      <c r="J47" s="89"/>
      <c r="K47" s="98"/>
      <c r="L47" s="98"/>
      <c r="M47" s="99"/>
      <c r="N47" s="31"/>
      <c r="O47" s="31"/>
      <c r="P47" s="93"/>
      <c r="Q47" s="93"/>
      <c r="R47" s="31"/>
      <c r="S47" s="100"/>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34"/>
      <c r="BB47" s="35"/>
      <c r="BC47" s="36"/>
      <c r="IA47" s="37">
        <v>1</v>
      </c>
      <c r="IB47" s="37" t="s">
        <v>32</v>
      </c>
      <c r="IC47" s="37" t="s">
        <v>33</v>
      </c>
      <c r="IE47" s="38"/>
      <c r="IF47" s="38" t="s">
        <v>34</v>
      </c>
      <c r="IG47" s="38" t="s">
        <v>35</v>
      </c>
      <c r="IH47" s="38">
        <v>10</v>
      </c>
      <c r="II47" s="38" t="s">
        <v>36</v>
      </c>
    </row>
    <row r="48" spans="1:243" s="37" customFormat="1" ht="16.5" customHeight="1">
      <c r="A48" s="22">
        <v>14.01</v>
      </c>
      <c r="B48" s="84" t="s">
        <v>99</v>
      </c>
      <c r="C48" s="23" t="s">
        <v>57</v>
      </c>
      <c r="D48" s="111">
        <v>50</v>
      </c>
      <c r="E48" s="111" t="s">
        <v>108</v>
      </c>
      <c r="F48" s="90">
        <v>1400</v>
      </c>
      <c r="G48" s="39"/>
      <c r="H48" s="39"/>
      <c r="I48" s="90" t="s">
        <v>40</v>
      </c>
      <c r="J48" s="91">
        <f>IF(I48="Less(-)",-1,1)</f>
        <v>1</v>
      </c>
      <c r="K48" s="39" t="s">
        <v>41</v>
      </c>
      <c r="L48" s="39" t="s">
        <v>4</v>
      </c>
      <c r="M48" s="67"/>
      <c r="N48" s="39"/>
      <c r="O48" s="39"/>
      <c r="P48" s="93">
        <v>60000</v>
      </c>
      <c r="Q48" s="93">
        <v>10000</v>
      </c>
      <c r="R48" s="39"/>
      <c r="S48" s="102"/>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41">
        <f>total_amount_ba($B$2,$D$2,D48,F48,J48,K48,M48)</f>
        <v>70000</v>
      </c>
      <c r="BB48" s="42">
        <f>BA48+SUM(N48:AZ48)</f>
        <v>140000</v>
      </c>
      <c r="BC48" s="36" t="str">
        <f>SpellNumber(L48,BB48)</f>
        <v>INR  One Lakh Forty Thousand    Only</v>
      </c>
      <c r="IA48" s="37">
        <v>3</v>
      </c>
      <c r="IB48" s="37" t="s">
        <v>34</v>
      </c>
      <c r="IC48" s="37" t="s">
        <v>57</v>
      </c>
      <c r="ID48" s="37">
        <v>1</v>
      </c>
      <c r="IE48" s="38" t="s">
        <v>39</v>
      </c>
      <c r="IF48" s="38" t="s">
        <v>34</v>
      </c>
      <c r="IG48" s="38" t="s">
        <v>49</v>
      </c>
      <c r="IH48" s="38">
        <v>10</v>
      </c>
      <c r="II48" s="38" t="s">
        <v>39</v>
      </c>
    </row>
    <row r="49" spans="1:243" s="37" customFormat="1" ht="31.5" customHeight="1">
      <c r="A49" s="22">
        <v>14.02</v>
      </c>
      <c r="B49" s="84" t="s">
        <v>100</v>
      </c>
      <c r="C49" s="23" t="s">
        <v>58</v>
      </c>
      <c r="D49" s="111">
        <v>330</v>
      </c>
      <c r="E49" s="111" t="s">
        <v>108</v>
      </c>
      <c r="F49" s="90">
        <v>1450</v>
      </c>
      <c r="G49" s="39"/>
      <c r="H49" s="39"/>
      <c r="I49" s="90" t="s">
        <v>40</v>
      </c>
      <c r="J49" s="91">
        <f>IF(I49="Less(-)",-1,1)</f>
        <v>1</v>
      </c>
      <c r="K49" s="39" t="s">
        <v>41</v>
      </c>
      <c r="L49" s="39" t="s">
        <v>4</v>
      </c>
      <c r="M49" s="67"/>
      <c r="N49" s="39"/>
      <c r="O49" s="39"/>
      <c r="P49" s="93">
        <v>396000</v>
      </c>
      <c r="Q49" s="93">
        <v>82500</v>
      </c>
      <c r="R49" s="39"/>
      <c r="S49" s="102"/>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41">
        <f>total_amount_ba($B$2,$D$2,D49,F49,J49,K49,M49)</f>
        <v>478500</v>
      </c>
      <c r="BB49" s="42">
        <f>BA49+SUM(N49:AZ49)</f>
        <v>957000</v>
      </c>
      <c r="BC49" s="36" t="str">
        <f>SpellNumber(L49,BB49)</f>
        <v>INR  Nine Lakh Fifty Seven Thousand    Only</v>
      </c>
      <c r="IA49" s="37">
        <v>4</v>
      </c>
      <c r="IB49" s="37" t="s">
        <v>52</v>
      </c>
      <c r="IC49" s="37" t="s">
        <v>58</v>
      </c>
      <c r="ID49" s="37">
        <v>1</v>
      </c>
      <c r="IE49" s="38" t="s">
        <v>39</v>
      </c>
      <c r="IF49" s="38" t="s">
        <v>52</v>
      </c>
      <c r="IG49" s="38" t="s">
        <v>53</v>
      </c>
      <c r="IH49" s="38">
        <v>10</v>
      </c>
      <c r="II49" s="38" t="s">
        <v>39</v>
      </c>
    </row>
    <row r="50" spans="1:243" s="37" customFormat="1" ht="16.5" customHeight="1">
      <c r="A50" s="22">
        <v>14.03</v>
      </c>
      <c r="B50" s="84" t="s">
        <v>101</v>
      </c>
      <c r="C50" s="23" t="s">
        <v>59</v>
      </c>
      <c r="D50" s="111">
        <v>50</v>
      </c>
      <c r="E50" s="111" t="s">
        <v>108</v>
      </c>
      <c r="F50" s="90">
        <v>300</v>
      </c>
      <c r="G50" s="39"/>
      <c r="H50" s="39"/>
      <c r="I50" s="90" t="s">
        <v>40</v>
      </c>
      <c r="J50" s="91">
        <f>IF(I50="Less(-)",-1,1)</f>
        <v>1</v>
      </c>
      <c r="K50" s="39" t="s">
        <v>41</v>
      </c>
      <c r="L50" s="39" t="s">
        <v>4</v>
      </c>
      <c r="M50" s="67"/>
      <c r="N50" s="39"/>
      <c r="O50" s="39"/>
      <c r="P50" s="93">
        <v>12500</v>
      </c>
      <c r="Q50" s="93">
        <v>2500</v>
      </c>
      <c r="R50" s="39"/>
      <c r="S50" s="102"/>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41">
        <f>total_amount_ba($B$2,$D$2,D50,F50,J50,K50,M50)</f>
        <v>15000</v>
      </c>
      <c r="BB50" s="42">
        <f>BA50+SUM(N50:AZ50)</f>
        <v>30000</v>
      </c>
      <c r="BC50" s="36" t="str">
        <f>SpellNumber(L50,BB50)</f>
        <v>INR  Thirty Thousand    Only</v>
      </c>
      <c r="IA50" s="37">
        <v>5</v>
      </c>
      <c r="IB50" s="37" t="s">
        <v>42</v>
      </c>
      <c r="IC50" s="37" t="s">
        <v>59</v>
      </c>
      <c r="ID50" s="37">
        <v>1</v>
      </c>
      <c r="IE50" s="38" t="s">
        <v>39</v>
      </c>
      <c r="IF50" s="38" t="s">
        <v>42</v>
      </c>
      <c r="IG50" s="38" t="s">
        <v>35</v>
      </c>
      <c r="IH50" s="38">
        <v>123.223</v>
      </c>
      <c r="II50" s="38" t="s">
        <v>39</v>
      </c>
    </row>
    <row r="51" spans="1:243" s="37" customFormat="1" ht="16.5" customHeight="1">
      <c r="A51" s="22">
        <v>14.04</v>
      </c>
      <c r="B51" s="84" t="s">
        <v>102</v>
      </c>
      <c r="C51" s="23" t="s">
        <v>60</v>
      </c>
      <c r="D51" s="111">
        <v>50</v>
      </c>
      <c r="E51" s="111" t="s">
        <v>108</v>
      </c>
      <c r="F51" s="90">
        <v>250</v>
      </c>
      <c r="G51" s="39"/>
      <c r="H51" s="39"/>
      <c r="I51" s="90" t="s">
        <v>40</v>
      </c>
      <c r="J51" s="91">
        <f>IF(I51="Less(-)",-1,1)</f>
        <v>1</v>
      </c>
      <c r="K51" s="39" t="s">
        <v>41</v>
      </c>
      <c r="L51" s="39" t="s">
        <v>4</v>
      </c>
      <c r="M51" s="67"/>
      <c r="N51" s="39"/>
      <c r="O51" s="39"/>
      <c r="P51" s="93">
        <v>10000</v>
      </c>
      <c r="Q51" s="93">
        <v>2500</v>
      </c>
      <c r="R51" s="39"/>
      <c r="S51" s="102"/>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41">
        <f>total_amount_ba($B$2,$D$2,D51,F51,J51,K51,M51)</f>
        <v>12500</v>
      </c>
      <c r="BB51" s="42">
        <f>BA51+SUM(N51:AZ51)</f>
        <v>25000</v>
      </c>
      <c r="BC51" s="36" t="str">
        <f>SpellNumber(L51,BB51)</f>
        <v>INR  Twenty Five Thousand    Only</v>
      </c>
      <c r="IA51" s="37">
        <v>6</v>
      </c>
      <c r="IB51" s="37" t="s">
        <v>45</v>
      </c>
      <c r="IC51" s="37" t="s">
        <v>60</v>
      </c>
      <c r="ID51" s="37">
        <v>1</v>
      </c>
      <c r="IE51" s="38" t="s">
        <v>39</v>
      </c>
      <c r="IF51" s="38" t="s">
        <v>45</v>
      </c>
      <c r="IG51" s="38" t="s">
        <v>46</v>
      </c>
      <c r="IH51" s="38">
        <v>213</v>
      </c>
      <c r="II51" s="38" t="s">
        <v>39</v>
      </c>
    </row>
    <row r="52" spans="1:243" s="37" customFormat="1" ht="16.5" customHeight="1">
      <c r="A52" s="22">
        <v>14.05</v>
      </c>
      <c r="B52" s="84" t="s">
        <v>103</v>
      </c>
      <c r="C52" s="23" t="s">
        <v>61</v>
      </c>
      <c r="D52" s="111">
        <v>50</v>
      </c>
      <c r="E52" s="111" t="s">
        <v>108</v>
      </c>
      <c r="F52" s="90">
        <v>550</v>
      </c>
      <c r="G52" s="39"/>
      <c r="H52" s="39"/>
      <c r="I52" s="90" t="s">
        <v>40</v>
      </c>
      <c r="J52" s="91">
        <f>IF(I52="Less(-)",-1,1)</f>
        <v>1</v>
      </c>
      <c r="K52" s="39" t="s">
        <v>41</v>
      </c>
      <c r="L52" s="39" t="s">
        <v>4</v>
      </c>
      <c r="M52" s="67"/>
      <c r="N52" s="39"/>
      <c r="O52" s="39"/>
      <c r="P52" s="93">
        <v>20000</v>
      </c>
      <c r="Q52" s="93">
        <v>7500</v>
      </c>
      <c r="R52" s="39"/>
      <c r="S52" s="94"/>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41">
        <f>total_amount_ba($B$2,$D$2,D52,F52,J52,K52,M52)</f>
        <v>27500</v>
      </c>
      <c r="BB52" s="42">
        <f>BA52+SUM(N52:AZ52)</f>
        <v>55000</v>
      </c>
      <c r="BC52" s="36" t="str">
        <f>SpellNumber(L52,BB52)</f>
        <v>INR  Fifty Five Thousand    Only</v>
      </c>
      <c r="IA52" s="37">
        <v>7</v>
      </c>
      <c r="IB52" s="37" t="s">
        <v>34</v>
      </c>
      <c r="IC52" s="37" t="s">
        <v>61</v>
      </c>
      <c r="ID52" s="37">
        <v>1</v>
      </c>
      <c r="IE52" s="38" t="s">
        <v>39</v>
      </c>
      <c r="IF52" s="38" t="s">
        <v>34</v>
      </c>
      <c r="IG52" s="38" t="s">
        <v>49</v>
      </c>
      <c r="IH52" s="38">
        <v>10</v>
      </c>
      <c r="II52" s="38" t="s">
        <v>39</v>
      </c>
    </row>
    <row r="53" spans="1:243" s="37" customFormat="1" ht="51.75" customHeight="1">
      <c r="A53" s="22">
        <v>15</v>
      </c>
      <c r="B53" s="85" t="s">
        <v>132</v>
      </c>
      <c r="C53" s="23" t="s">
        <v>33</v>
      </c>
      <c r="D53" s="96"/>
      <c r="E53" s="89"/>
      <c r="F53" s="97"/>
      <c r="G53" s="27"/>
      <c r="H53" s="27"/>
      <c r="I53" s="97"/>
      <c r="J53" s="89"/>
      <c r="K53" s="98"/>
      <c r="L53" s="98"/>
      <c r="M53" s="99"/>
      <c r="N53" s="31"/>
      <c r="O53" s="31"/>
      <c r="P53" s="93"/>
      <c r="Q53" s="93"/>
      <c r="R53" s="31"/>
      <c r="S53" s="100"/>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34"/>
      <c r="BB53" s="35"/>
      <c r="BC53" s="36"/>
      <c r="IA53" s="37">
        <v>1</v>
      </c>
      <c r="IB53" s="37" t="s">
        <v>32</v>
      </c>
      <c r="IC53" s="37" t="s">
        <v>33</v>
      </c>
      <c r="IE53" s="38"/>
      <c r="IF53" s="38" t="s">
        <v>34</v>
      </c>
      <c r="IG53" s="38" t="s">
        <v>35</v>
      </c>
      <c r="IH53" s="38">
        <v>10</v>
      </c>
      <c r="II53" s="38" t="s">
        <v>36</v>
      </c>
    </row>
    <row r="54" spans="1:243" s="37" customFormat="1" ht="16.5" customHeight="1">
      <c r="A54" s="22">
        <v>15.01</v>
      </c>
      <c r="B54" s="84" t="s">
        <v>104</v>
      </c>
      <c r="C54" s="23" t="s">
        <v>38</v>
      </c>
      <c r="D54" s="88">
        <v>20</v>
      </c>
      <c r="E54" s="89" t="s">
        <v>39</v>
      </c>
      <c r="F54" s="90">
        <v>900</v>
      </c>
      <c r="G54" s="39"/>
      <c r="H54" s="40"/>
      <c r="I54" s="90" t="s">
        <v>40</v>
      </c>
      <c r="J54" s="91">
        <f>IF(I54="Less(-)",-1,1)</f>
        <v>1</v>
      </c>
      <c r="K54" s="39" t="s">
        <v>41</v>
      </c>
      <c r="L54" s="39" t="s">
        <v>4</v>
      </c>
      <c r="M54" s="66"/>
      <c r="N54" s="39"/>
      <c r="O54" s="39"/>
      <c r="P54" s="93">
        <v>14000</v>
      </c>
      <c r="Q54" s="93">
        <v>4000</v>
      </c>
      <c r="R54" s="39"/>
      <c r="S54" s="94"/>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41">
        <f>total_amount_ba($B$2,$D$2,D54,F54,J54,K54,M54)</f>
        <v>18000</v>
      </c>
      <c r="BB54" s="42">
        <f>BA54+SUM(N54:AZ54)</f>
        <v>36000</v>
      </c>
      <c r="BC54" s="36" t="str">
        <f>SpellNumber(L54,BB54)</f>
        <v>INR  Thirty Six Thousand    Only</v>
      </c>
      <c r="IA54" s="37">
        <v>1.01</v>
      </c>
      <c r="IB54" s="37" t="s">
        <v>37</v>
      </c>
      <c r="IC54" s="37" t="s">
        <v>38</v>
      </c>
      <c r="ID54" s="37">
        <v>1</v>
      </c>
      <c r="IE54" s="38" t="s">
        <v>39</v>
      </c>
      <c r="IF54" s="38" t="s">
        <v>42</v>
      </c>
      <c r="IG54" s="38" t="s">
        <v>35</v>
      </c>
      <c r="IH54" s="38">
        <v>123.223</v>
      </c>
      <c r="II54" s="38" t="s">
        <v>39</v>
      </c>
    </row>
    <row r="55" spans="1:243" s="37" customFormat="1" ht="16.5" customHeight="1">
      <c r="A55" s="22">
        <v>16</v>
      </c>
      <c r="B55" s="84" t="s">
        <v>105</v>
      </c>
      <c r="C55" s="23" t="s">
        <v>33</v>
      </c>
      <c r="D55" s="96"/>
      <c r="E55" s="89"/>
      <c r="F55" s="97"/>
      <c r="G55" s="27"/>
      <c r="H55" s="27"/>
      <c r="I55" s="97"/>
      <c r="J55" s="89"/>
      <c r="K55" s="98"/>
      <c r="L55" s="98"/>
      <c r="M55" s="99"/>
      <c r="N55" s="31"/>
      <c r="O55" s="31"/>
      <c r="P55" s="93"/>
      <c r="Q55" s="93"/>
      <c r="R55" s="31"/>
      <c r="S55" s="100"/>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34"/>
      <c r="BB55" s="35"/>
      <c r="BC55" s="36"/>
      <c r="IA55" s="37">
        <v>1</v>
      </c>
      <c r="IB55" s="37" t="s">
        <v>32</v>
      </c>
      <c r="IC55" s="37" t="s">
        <v>33</v>
      </c>
      <c r="IE55" s="38"/>
      <c r="IF55" s="38" t="s">
        <v>34</v>
      </c>
      <c r="IG55" s="38" t="s">
        <v>35</v>
      </c>
      <c r="IH55" s="38">
        <v>10</v>
      </c>
      <c r="II55" s="38" t="s">
        <v>36</v>
      </c>
    </row>
    <row r="56" spans="1:243" s="37" customFormat="1" ht="52.5" customHeight="1">
      <c r="A56" s="22">
        <v>16.01</v>
      </c>
      <c r="B56" s="86" t="s">
        <v>133</v>
      </c>
      <c r="C56" s="23" t="s">
        <v>44</v>
      </c>
      <c r="D56" s="88">
        <v>1</v>
      </c>
      <c r="E56" s="89" t="s">
        <v>39</v>
      </c>
      <c r="F56" s="90">
        <v>210000</v>
      </c>
      <c r="G56" s="39"/>
      <c r="H56" s="39"/>
      <c r="I56" s="90" t="s">
        <v>40</v>
      </c>
      <c r="J56" s="91">
        <f>IF(I56="Less(-)",-1,1)</f>
        <v>1</v>
      </c>
      <c r="K56" s="39" t="s">
        <v>41</v>
      </c>
      <c r="L56" s="39" t="s">
        <v>4</v>
      </c>
      <c r="M56" s="67"/>
      <c r="N56" s="39"/>
      <c r="O56" s="39"/>
      <c r="P56" s="93">
        <v>168000</v>
      </c>
      <c r="Q56" s="112">
        <v>42000</v>
      </c>
      <c r="R56" s="39"/>
      <c r="S56" s="94"/>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s="41">
        <f>total_amount_ba($B$2,$D$2,D56,F56,J56,K56,M56)</f>
        <v>210000</v>
      </c>
      <c r="BB56" s="42">
        <f>BA56+SUM(N56:AZ56)</f>
        <v>420000</v>
      </c>
      <c r="BC56" s="36" t="str">
        <f>SpellNumber(L56,BB56)</f>
        <v>INR  Four Lakh Twenty Thousand    Only</v>
      </c>
      <c r="IA56" s="37">
        <v>1.02</v>
      </c>
      <c r="IB56" s="37" t="s">
        <v>43</v>
      </c>
      <c r="IC56" s="37" t="s">
        <v>44</v>
      </c>
      <c r="ID56" s="37">
        <v>25</v>
      </c>
      <c r="IE56" s="38" t="s">
        <v>39</v>
      </c>
      <c r="IF56" s="38" t="s">
        <v>45</v>
      </c>
      <c r="IG56" s="38" t="s">
        <v>46</v>
      </c>
      <c r="IH56" s="38">
        <v>213</v>
      </c>
      <c r="II56" s="38" t="s">
        <v>39</v>
      </c>
    </row>
    <row r="57" spans="1:243" s="37" customFormat="1" ht="34.5" customHeight="1">
      <c r="A57" s="46" t="s">
        <v>73</v>
      </c>
      <c r="B57" s="47"/>
      <c r="C57" s="48"/>
      <c r="D57" s="49"/>
      <c r="E57" s="49"/>
      <c r="F57" s="49"/>
      <c r="G57" s="49"/>
      <c r="H57" s="50"/>
      <c r="I57" s="50"/>
      <c r="J57" s="50"/>
      <c r="K57" s="50"/>
      <c r="L57" s="51"/>
      <c r="BA57" s="52">
        <f>SUM(BA13:BA56)</f>
        <v>8386580</v>
      </c>
      <c r="BB57" s="53">
        <f>SUM(BB13:BB44)</f>
        <v>15081360</v>
      </c>
      <c r="BC57" s="36" t="str">
        <f>SpellNumber($E$2,BB57)</f>
        <v>INR  One Crore Fifty Lakh Eighty One Thousand Three Hundred &amp; Sixty  Only</v>
      </c>
      <c r="IE57" s="38">
        <v>4</v>
      </c>
      <c r="IF57" s="38" t="s">
        <v>45</v>
      </c>
      <c r="IG57" s="38" t="s">
        <v>72</v>
      </c>
      <c r="IH57" s="38">
        <v>10</v>
      </c>
      <c r="II57" s="38" t="s">
        <v>39</v>
      </c>
    </row>
    <row r="58" spans="1:243" s="62" customFormat="1" ht="33.75" customHeight="1">
      <c r="A58" s="47" t="s">
        <v>74</v>
      </c>
      <c r="B58" s="54"/>
      <c r="C58" s="55"/>
      <c r="D58" s="56"/>
      <c r="E58" s="68" t="s">
        <v>77</v>
      </c>
      <c r="F58" s="69"/>
      <c r="G58" s="57"/>
      <c r="H58" s="58"/>
      <c r="I58" s="58"/>
      <c r="J58" s="58"/>
      <c r="K58" s="59"/>
      <c r="L58" s="60"/>
      <c r="M58" s="61"/>
      <c r="O58" s="37"/>
      <c r="P58" s="37"/>
      <c r="Q58" s="37"/>
      <c r="R58" s="37"/>
      <c r="S58" s="37"/>
      <c r="BA58" s="63">
        <f>IF(ISBLANK(F58),0,IF(E58="Excess (+)",ROUND(BA57+(BA57*F58),2),IF(E58="Less (-)",ROUND(BA57+(BA57*F58*(-1)),2),IF(E58="At Par",BA57,0))))</f>
        <v>0</v>
      </c>
      <c r="BB58" s="64">
        <f>ROUND(BA58,0)</f>
        <v>0</v>
      </c>
      <c r="BC58" s="36" t="str">
        <f>SpellNumber($E$2,BB58)</f>
        <v>INR Zero Only</v>
      </c>
      <c r="IE58" s="65"/>
      <c r="IF58" s="65"/>
      <c r="IG58" s="65"/>
      <c r="IH58" s="65"/>
      <c r="II58" s="65"/>
    </row>
    <row r="59" spans="1:243" s="62" customFormat="1" ht="41.25" customHeight="1">
      <c r="A59" s="46" t="s">
        <v>75</v>
      </c>
      <c r="B59" s="46"/>
      <c r="C59" s="114" t="str">
        <f>SpellNumber($E$2,BB58)</f>
        <v>INR Zero Only</v>
      </c>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c r="AV59" s="114"/>
      <c r="AW59" s="114"/>
      <c r="AX59" s="114"/>
      <c r="AY59" s="114"/>
      <c r="AZ59" s="114"/>
      <c r="BA59" s="114"/>
      <c r="BB59" s="114"/>
      <c r="BC59" s="114"/>
      <c r="IE59" s="65"/>
      <c r="IF59" s="65"/>
      <c r="IG59" s="65"/>
      <c r="IH59" s="65"/>
      <c r="II59" s="65"/>
    </row>
    <row r="61" ht="15"/>
    <row r="67" ht="15"/>
    <row r="69" ht="15"/>
    <row r="70" ht="15"/>
    <row r="71" ht="15"/>
    <row r="72" ht="15"/>
    <row r="73" ht="15"/>
    <row r="74" ht="15"/>
    <row r="75" ht="15"/>
    <row r="76" ht="15"/>
    <row r="77" ht="15"/>
    <row r="81" ht="15"/>
  </sheetData>
  <sheetProtection password="DD16" sheet="1" objects="1" scenarios="1"/>
  <mergeCells count="8">
    <mergeCell ref="A9:BC9"/>
    <mergeCell ref="C59:BC59"/>
    <mergeCell ref="A1:L1"/>
    <mergeCell ref="A4:BC4"/>
    <mergeCell ref="A5:BC5"/>
    <mergeCell ref="A6:BC6"/>
    <mergeCell ref="A7:BC7"/>
    <mergeCell ref="B8:BC8"/>
  </mergeCells>
  <dataValidations count="23">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8">
      <formula1>IF(E58="Select",-1,IF(E58="At Par",0,0))</formula1>
      <formula2>IF(E58="Select",-1,IF(E58="At Par",0,0.99))</formula2>
    </dataValidation>
    <dataValidation type="list" allowBlank="1" showErrorMessage="1" sqref="E58">
      <formula1>"Select,Excess (+),Less (-)"</formula1>
      <formula2>0</formula2>
    </dataValidation>
    <dataValidation type="list" allowBlank="1" showErrorMessage="1" sqref="K13:K56">
      <formula1>"Partial Conversion,Full Conversion"</formula1>
      <formula2>0</formula2>
    </dataValidation>
    <dataValidation allowBlank="1" showInputMessage="1" showErrorMessage="1" promptTitle="Addition / Deduction" prompt="Please Choose the correct One" sqref="J13:J56">
      <formula1>0</formula1>
      <formula2>0</formula2>
    </dataValidation>
    <dataValidation type="list" showErrorMessage="1" sqref="I13:I56">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8">
      <formula1>0</formula1>
      <formula2>99.9</formula2>
    </dataValidation>
    <dataValidation type="decimal" allowBlank="1" showInputMessage="1" showErrorMessage="1" promptTitle="Rate Entry" prompt="Please enter the Rate in Rupees for this item. " errorTitle="Invaid Entry" error="Only Numeric Values are allowed. " sqref="H41 H44">
      <formula1>0</formula1>
      <formula2>999999999999999</formula2>
    </dataValidation>
    <dataValidation type="decimal" allowBlank="1" showErrorMessage="1" errorTitle="Invalid Entry" error="Only Numeric Values are allowed. " sqref="A13:A56">
      <formula1>0</formula1>
      <formula2>999999999999999</formula2>
    </dataValidation>
    <dataValidation allowBlank="1" showInputMessage="1" showErrorMessage="1" promptTitle="Item Description" prompt="Please enter Item Description in text" sqref="B40 B22 B24:B26 B28:B36 B42:B43 B46 B48:B52">
      <formula1>0</formula1>
      <formula2>0</formula2>
    </dataValidation>
    <dataValidation allowBlank="1" showInputMessage="1" showErrorMessage="1" promptTitle="Itemcode/Make" prompt="Please enter text" sqref="C13:C5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5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5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5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28:M38 M14 M16 M18:M20 M22 M24:M26 M40:M44 M46 M48:M52 M54 M5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40 G41 G42:H43 G44 G45:H56">
      <formula1>0</formula1>
      <formula2>999999999999999</formula2>
    </dataValidation>
    <dataValidation allowBlank="1" showInputMessage="1" showErrorMessage="1" promptTitle="Units" prompt="Please enter Units in text" sqref="E13:E56">
      <formula1>0</formula1>
      <formula2>0</formula2>
    </dataValidation>
    <dataValidation type="decimal" allowBlank="1" showInputMessage="1" showErrorMessage="1" promptTitle="Quantity" prompt="Please enter the Quantity for this item. " errorTitle="Invalid Entry" error="Only Numeric Values are allowed. " sqref="D13:D56 F13:F56">
      <formula1>0</formula1>
      <formula2>999999999999999</formula2>
    </dataValidation>
    <dataValidation type="list" allowBlank="1" showErrorMessage="1" sqref="L44">
      <formula1>"INR"</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58">
      <formula1>0</formula1>
      <formula2>IF(#REF!&lt;&gt;"Select",99.9,0)</formula2>
    </dataValidation>
    <dataValidation type="list" allowBlank="1" showInputMessage="1" showErrorMessage="1" sqref="L13:L43 L45:L56">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19" t="s">
        <v>76</v>
      </c>
      <c r="F6" s="119"/>
      <c r="G6" s="119"/>
      <c r="H6" s="119"/>
      <c r="I6" s="119"/>
      <c r="J6" s="119"/>
      <c r="K6" s="119"/>
    </row>
    <row r="7" spans="5:11" ht="15">
      <c r="E7" s="120"/>
      <c r="F7" s="120"/>
      <c r="G7" s="120"/>
      <c r="H7" s="120"/>
      <c r="I7" s="120"/>
      <c r="J7" s="120"/>
      <c r="K7" s="120"/>
    </row>
    <row r="8" spans="5:11" ht="15">
      <c r="E8" s="120"/>
      <c r="F8" s="120"/>
      <c r="G8" s="120"/>
      <c r="H8" s="120"/>
      <c r="I8" s="120"/>
      <c r="J8" s="120"/>
      <c r="K8" s="120"/>
    </row>
    <row r="9" spans="5:11" ht="15">
      <c r="E9" s="120"/>
      <c r="F9" s="120"/>
      <c r="G9" s="120"/>
      <c r="H9" s="120"/>
      <c r="I9" s="120"/>
      <c r="J9" s="120"/>
      <c r="K9" s="120"/>
    </row>
    <row r="10" spans="5:11" ht="15">
      <c r="E10" s="120"/>
      <c r="F10" s="120"/>
      <c r="G10" s="120"/>
      <c r="H10" s="120"/>
      <c r="I10" s="120"/>
      <c r="J10" s="120"/>
      <c r="K10" s="120"/>
    </row>
    <row r="11" spans="5:11" ht="15">
      <c r="E11" s="120"/>
      <c r="F11" s="120"/>
      <c r="G11" s="120"/>
      <c r="H11" s="120"/>
      <c r="I11" s="120"/>
      <c r="J11" s="120"/>
      <c r="K11" s="120"/>
    </row>
    <row r="12" spans="5:11" ht="15">
      <c r="E12" s="120"/>
      <c r="F12" s="120"/>
      <c r="G12" s="120"/>
      <c r="H12" s="120"/>
      <c r="I12" s="120"/>
      <c r="J12" s="120"/>
      <c r="K12" s="120"/>
    </row>
    <row r="13" spans="5:11" ht="15">
      <c r="E13" s="120"/>
      <c r="F13" s="120"/>
      <c r="G13" s="120"/>
      <c r="H13" s="120"/>
      <c r="I13" s="120"/>
      <c r="J13" s="120"/>
      <c r="K13" s="120"/>
    </row>
    <row r="14" spans="5:11" ht="15">
      <c r="E14" s="120"/>
      <c r="F14" s="120"/>
      <c r="G14" s="120"/>
      <c r="H14" s="120"/>
      <c r="I14" s="120"/>
      <c r="J14" s="120"/>
      <c r="K14" s="12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2018-07-18T10:08:43Z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