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<sst xmlns="http://schemas.openxmlformats.org/spreadsheetml/2006/main" count="185" uniqueCount="69">
  <si>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</si>
  <si>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</si>
  <si>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</si>
  <si>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</si>
  <si>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</si>
  <si>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</si>
  <si>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</si>
  <si>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</si>
  <si>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</si>
  <si>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</si>
  <si>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</si>
  <si>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</si>
  <si>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</si>
  <si>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</si>
  <si>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</si>
  <si>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</si>
  <si>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</si>
  <si>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</si>
  <si>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</si>
  <si>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</si>
  <si>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</si>
  <si>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</si>
  <si>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</si>
  <si>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</si>
  <si>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</si>
  <si>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</si>
  <si>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</si>
  <si>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</si>
  <si>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</si>
  <si>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</si>
  <si>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</si>
  <si>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</si>
  <si>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</si>
  <si>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</si>
  <si>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</si>
  <si>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</si>
  <si>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</si>
  <si>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</si>
  <si>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</si>
  <si>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</si>
  <si>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</si>
  <si>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</si>
  <si>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</si>
  <si>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</si>
  <si>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</si>
  <si>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</si>
  <si>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</si>
  <si>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</si>
  <si>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</si>
  <si>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</si>
  <si>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</si>
  <si>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</si>
  <si>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</si>
  <si>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Tender Inviting Authority:  IWD, IIT(BHU), Varanasi</t>
  </si>
  <si>
    <t>sqm</t>
  </si>
  <si>
    <t>Sqm</t>
  </si>
  <si>
    <t>Name of Work: Repair to patch plaster, removing of OBD by scraping, P/A of cement based putty and distempering with oil bound distemper of all rooms and common place (Varandah, Staircaes &amp; toilets) of Aryabhatta Hostel -I of  IIT (BHU), Varanasi.</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</si>
  <si>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</si>
  <si>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r>
      <t xml:space="preserve">With cement mortar 1:4(1cement :4 coarse sand) </t>
    </r>
    <r>
      <rPr>
        <b/>
        <sz val="10"/>
        <rFont val="Arial"/>
        <family val="2"/>
      </rPr>
      <t>(14.1.2)</t>
    </r>
  </si>
  <si>
    <r>
      <t xml:space="preserve">Removing white or colour wash by scrapping and sand papering and preparing the surface smooth including necessary repairs to scratches etc. complete: </t>
    </r>
    <r>
      <rPr>
        <b/>
        <sz val="10"/>
        <rFont val="Arial"/>
        <family val="2"/>
      </rPr>
      <t>(14.43)</t>
    </r>
  </si>
  <si>
    <r>
      <t xml:space="preserve">Providing and applying white cement based putty of average thickness 1mm, of approved brand and manufacturer, over the plastered wall surface to prepare the surface even and smooth complete. </t>
    </r>
    <r>
      <rPr>
        <b/>
        <sz val="10"/>
        <rFont val="Arial"/>
        <family val="2"/>
      </rPr>
      <t>(13.80)</t>
    </r>
  </si>
  <si>
    <t xml:space="preserve">Distempering with oil bound washable distemper of approved brand and manufacture to give an even shade :                   </t>
  </si>
  <si>
    <r>
      <t xml:space="preserve">New work (two or more coats) over and including water
thinnable priming coat with cement primer   </t>
    </r>
    <r>
      <rPr>
        <b/>
        <sz val="10"/>
        <rFont val="Arial"/>
        <family val="2"/>
      </rPr>
      <t xml:space="preserve"> (13.41.1)            </t>
    </r>
  </si>
  <si>
    <t xml:space="preserve">Distempering with oil bound washable distemper of approved brandand manufacture to give an even shade                      </t>
  </si>
  <si>
    <r>
      <t xml:space="preserve">Old work (one or more coats)   </t>
    </r>
    <r>
      <rPr>
        <b/>
        <sz val="10"/>
        <rFont val="Arial"/>
        <family val="2"/>
      </rPr>
      <t xml:space="preserve"> (14.45.1)            </t>
    </r>
  </si>
  <si>
    <r>
      <t xml:space="preserve">One or more coat on old work. </t>
    </r>
    <r>
      <rPr>
        <b/>
        <sz val="10"/>
        <rFont val="Arial"/>
        <family val="2"/>
      </rPr>
      <t xml:space="preserve">(14.54.1)                     </t>
    </r>
    <r>
      <rPr>
        <sz val="10"/>
        <rFont val="Arial"/>
        <family val="2"/>
      </rPr>
      <t xml:space="preserve">  </t>
    </r>
  </si>
  <si>
    <t xml:space="preserve">Painting with aluminium paint of approved brand and manufacture to give an even shade .                                    </t>
  </si>
  <si>
    <r>
      <t xml:space="preserve">One or more coats on old work. </t>
    </r>
    <r>
      <rPr>
        <b/>
        <sz val="10"/>
        <rFont val="Arial"/>
        <family val="2"/>
      </rPr>
      <t xml:space="preserve">   (14.55.1)               </t>
    </r>
    <r>
      <rPr>
        <sz val="10"/>
        <rFont val="Arial"/>
        <family val="2"/>
      </rPr>
      <t xml:space="preserve">          </t>
    </r>
  </si>
  <si>
    <t>Contract No:  IIT (BHU)/IWD/CT/05/2018-19/ 651, dated 11.06.2018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</si>
</sst>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style="thin"/>
      <bottom style="hair"/>
    </border>
    <border>
      <left/>
      <right/>
      <top/>
      <bottom style="dotted"/>
    </border>
    <border>
      <left>
        <color indexed="63"/>
      </left>
      <right>
        <color indexed="63"/>
      </right>
      <top>
        <color indexed="63"/>
      </top>
      <bottom style="thin"/>
    </border>
    <border>
      <left style="thin"/>
      <right style="thin"/>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17" fillId="0" borderId="21" xfId="0" applyFont="1" applyBorder="1" applyAlignment="1">
      <alignment horizontal="center" wrapText="1"/>
    </xf>
    <xf numFmtId="2" fontId="17" fillId="0" borderId="21" xfId="0" applyNumberFormat="1" applyFont="1" applyBorder="1" applyAlignment="1">
      <alignment horizontal="right" wrapText="1"/>
    </xf>
    <xf numFmtId="0" fontId="11" fillId="0" borderId="22" xfId="0" applyFont="1" applyBorder="1" applyAlignment="1">
      <alignment horizontal="justify" vertical="top" wrapText="1"/>
    </xf>
    <xf numFmtId="0" fontId="11" fillId="0" borderId="23" xfId="0" applyFont="1" applyBorder="1" applyAlignment="1">
      <alignment horizontal="justify" vertical="top" wrapText="1"/>
    </xf>
    <xf numFmtId="0" fontId="17" fillId="0" borderId="24" xfId="0" applyFont="1" applyBorder="1" applyAlignment="1">
      <alignment horizontal="center" vertical="top" wrapText="1"/>
    </xf>
    <xf numFmtId="2" fontId="17" fillId="0" borderId="24" xfId="0" applyNumberFormat="1" applyFont="1" applyBorder="1" applyAlignment="1">
      <alignment horizontal="right" vertical="top" wrapText="1"/>
    </xf>
    <xf numFmtId="0" fontId="17" fillId="0" borderId="12" xfId="0" applyFont="1" applyBorder="1" applyAlignment="1">
      <alignment horizontal="center" vertical="top" wrapText="1" shrinkToFit="1"/>
    </xf>
    <xf numFmtId="0" fontId="17" fillId="0" borderId="11" xfId="0" applyFont="1" applyBorder="1" applyAlignment="1">
      <alignment horizontal="center" vertical="top" wrapText="1"/>
    </xf>
    <xf numFmtId="2" fontId="17" fillId="0" borderId="11" xfId="0" applyNumberFormat="1" applyFont="1" applyBorder="1" applyAlignment="1">
      <alignment horizontal="right" vertical="top" wrapText="1"/>
    </xf>
    <xf numFmtId="2" fontId="17" fillId="0" borderId="12" xfId="0" applyNumberFormat="1" applyFont="1" applyBorder="1" applyAlignment="1">
      <alignment horizontal="right" vertical="top" wrapText="1" shrinkToFit="1"/>
    </xf>
    <xf numFmtId="0" fontId="17" fillId="0" borderId="12" xfId="0" applyFont="1" applyBorder="1" applyAlignment="1">
      <alignment horizontal="center" vertical="top" wrapText="1"/>
    </xf>
    <xf numFmtId="2" fontId="17" fillId="0" borderId="12" xfId="0" applyNumberFormat="1" applyFont="1" applyBorder="1" applyAlignment="1">
      <alignment horizontal="right" vertical="top" wrapText="1"/>
    </xf>
    <xf numFmtId="0" fontId="17" fillId="0" borderId="24" xfId="0" applyFont="1" applyFill="1" applyBorder="1" applyAlignment="1">
      <alignment horizontal="center" vertical="top" wrapText="1"/>
    </xf>
    <xf numFmtId="2" fontId="17" fillId="0" borderId="24" xfId="0" applyNumberFormat="1" applyFont="1" applyFill="1" applyBorder="1" applyAlignment="1">
      <alignment horizontal="right"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3"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8"/>
  <sheetViews>
    <sheetView showGridLines="0" zoomScale="75" zoomScaleNormal="75" zoomScalePageLayoutView="0" workbookViewId="0" topLeftCell="A1">
      <selection activeCell="A7" sqref="A7:BC7"/>
    </sheetView>
  </sheetViews>
  <sheetFormatPr defaultColWidth="9.140625" defaultRowHeight="15"/>
  <cols>
    <col min="1" max="1" width="14.8515625" style="27" customWidth="1"/>
    <col min="2" max="2" width="51.2812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hidden="1" customWidth="1"/>
    <col min="54" max="54" width="18.8515625" style="27"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6" t="str">
        <f>B2&amp;" BoQ"</f>
        <v>Percentage BoQ</v>
      </c>
      <c r="B1" s="86"/>
      <c r="C1" s="86"/>
      <c r="D1" s="86"/>
      <c r="E1" s="86"/>
      <c r="F1" s="86"/>
      <c r="G1" s="86"/>
      <c r="H1" s="86"/>
      <c r="I1" s="86"/>
      <c r="J1" s="86"/>
      <c r="K1" s="86"/>
      <c r="L1" s="86"/>
      <c r="O1" s="2"/>
      <c r="P1" s="2"/>
      <c r="Q1" s="3"/>
      <c r="IE1" s="3"/>
      <c r="IF1" s="3"/>
      <c r="IG1" s="3"/>
      <c r="IH1" s="3"/>
      <c r="II1" s="3"/>
    </row>
    <row r="2" spans="1:17" s="1" customFormat="1" ht="25.5" customHeight="1" hidden="1">
      <c r="A2" s="29" t="s">
        <v>3</v>
      </c>
      <c r="B2" s="29" t="s">
        <v>43</v>
      </c>
      <c r="C2" s="29" t="s">
        <v>4</v>
      </c>
      <c r="D2" s="29" t="s">
        <v>5</v>
      </c>
      <c r="E2" s="29"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6"/>
      <c r="IF4" s="6"/>
      <c r="IG4" s="6"/>
      <c r="IH4" s="6"/>
      <c r="II4" s="6"/>
    </row>
    <row r="5" spans="1:243" s="5" customFormat="1" ht="30.75" customHeight="1">
      <c r="A5" s="87" t="s">
        <v>56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6"/>
      <c r="IF5" s="6"/>
      <c r="IG5" s="6"/>
      <c r="IH5" s="6"/>
      <c r="II5" s="6"/>
    </row>
    <row r="6" spans="1:243" s="5" customFormat="1" ht="30.75" customHeight="1">
      <c r="A6" s="87" t="s">
        <v>68</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6"/>
      <c r="IF6" s="6"/>
      <c r="IG6" s="6"/>
      <c r="IH6" s="6"/>
      <c r="II6" s="6"/>
    </row>
    <row r="7" spans="1:243" s="5" customFormat="1" ht="29.25" customHeight="1"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6"/>
      <c r="IF7" s="6"/>
      <c r="IG7" s="6"/>
      <c r="IH7" s="6"/>
      <c r="II7" s="6"/>
    </row>
    <row r="8" spans="1:243" s="7" customFormat="1" ht="58.5" customHeight="1">
      <c r="A8" s="30" t="s">
        <v>50</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8"/>
      <c r="IF8" s="8"/>
      <c r="IG8" s="8"/>
      <c r="IH8" s="8"/>
      <c r="II8" s="8"/>
    </row>
    <row r="9" spans="1:243" s="9" customFormat="1" ht="61.5" customHeight="1">
      <c r="A9" s="80"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51</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83.25" customHeight="1">
      <c r="A13" s="33">
        <v>1</v>
      </c>
      <c r="B13" s="68" t="s">
        <v>57</v>
      </c>
      <c r="C13" s="34" t="s">
        <v>32</v>
      </c>
      <c r="D13" s="35"/>
      <c r="E13" s="66"/>
      <c r="F13" s="67"/>
      <c r="G13" s="15"/>
      <c r="H13" s="15"/>
      <c r="I13" s="36"/>
      <c r="J13" s="16"/>
      <c r="K13" s="17"/>
      <c r="L13" s="17"/>
      <c r="M13" s="18"/>
      <c r="N13" s="19"/>
      <c r="O13" s="19"/>
      <c r="P13" s="37"/>
      <c r="Q13" s="19"/>
      <c r="R13" s="19"/>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1">
        <v>1</v>
      </c>
      <c r="IF13" s="21" t="s">
        <v>33</v>
      </c>
      <c r="IG13" s="21" t="s">
        <v>34</v>
      </c>
      <c r="IH13" s="21">
        <v>10</v>
      </c>
      <c r="II13" s="21" t="s">
        <v>35</v>
      </c>
    </row>
    <row r="14" spans="1:243" s="20" customFormat="1" ht="16.5" customHeight="1">
      <c r="A14" s="33">
        <v>1.1</v>
      </c>
      <c r="B14" s="69" t="s">
        <v>58</v>
      </c>
      <c r="C14" s="34" t="s">
        <v>36</v>
      </c>
      <c r="D14" s="58">
        <v>10</v>
      </c>
      <c r="E14" s="70" t="s">
        <v>55</v>
      </c>
      <c r="F14" s="71">
        <v>274.8</v>
      </c>
      <c r="G14" s="22"/>
      <c r="H14" s="15"/>
      <c r="I14" s="36" t="s">
        <v>38</v>
      </c>
      <c r="J14" s="16">
        <f>IF(I14="Less(-)",-1,1)</f>
        <v>1</v>
      </c>
      <c r="K14" s="17" t="s">
        <v>44</v>
      </c>
      <c r="L14" s="17" t="s">
        <v>6</v>
      </c>
      <c r="M14" s="42"/>
      <c r="N14" s="22"/>
      <c r="O14" s="22"/>
      <c r="P14" s="43"/>
      <c r="Q14" s="22"/>
      <c r="R14" s="22"/>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59">
        <f>total_amount_ba($B$2,$D$2,D14,F14,J14,K14,M14)</f>
        <v>2748</v>
      </c>
      <c r="BB14" s="65">
        <f>BA14+SUM(N14:AZ14)</f>
        <v>2748</v>
      </c>
      <c r="BC14" s="41" t="str">
        <f>SpellNumber(L14,BB14)</f>
        <v>INR  Two Thousand Seven Hundred &amp; Forty Eight  Only</v>
      </c>
      <c r="IE14" s="21">
        <v>1.01</v>
      </c>
      <c r="IF14" s="21" t="s">
        <v>39</v>
      </c>
      <c r="IG14" s="21" t="s">
        <v>34</v>
      </c>
      <c r="IH14" s="21">
        <v>123.223</v>
      </c>
      <c r="II14" s="21" t="s">
        <v>37</v>
      </c>
    </row>
    <row r="15" spans="1:243" s="20" customFormat="1" ht="51">
      <c r="A15" s="33">
        <v>2</v>
      </c>
      <c r="B15" s="68" t="s">
        <v>59</v>
      </c>
      <c r="C15" s="34" t="s">
        <v>36</v>
      </c>
      <c r="D15" s="58">
        <v>374</v>
      </c>
      <c r="E15" s="70" t="s">
        <v>55</v>
      </c>
      <c r="F15" s="71">
        <v>8.35</v>
      </c>
      <c r="G15" s="22"/>
      <c r="H15" s="15"/>
      <c r="I15" s="36" t="s">
        <v>38</v>
      </c>
      <c r="J15" s="16">
        <f>IF(I15="Less(-)",-1,1)</f>
        <v>1</v>
      </c>
      <c r="K15" s="17" t="s">
        <v>44</v>
      </c>
      <c r="L15" s="17" t="s">
        <v>6</v>
      </c>
      <c r="M15" s="42"/>
      <c r="N15" s="22"/>
      <c r="O15" s="22"/>
      <c r="P15" s="43"/>
      <c r="Q15" s="22"/>
      <c r="R15" s="22"/>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59">
        <f>total_amount_ba($B$2,$D$2,D15,F15,J15,K15,M15)</f>
        <v>3122.9</v>
      </c>
      <c r="BB15" s="65">
        <f>BA15+SUM(N15:AZ15)</f>
        <v>3122.9</v>
      </c>
      <c r="BC15" s="41" t="str">
        <f>SpellNumber(L15,BB15)</f>
        <v>INR  Three Thousand One Hundred &amp; Twenty Two  and Paise Ninety Only</v>
      </c>
      <c r="IE15" s="21">
        <v>1.01</v>
      </c>
      <c r="IF15" s="21" t="s">
        <v>39</v>
      </c>
      <c r="IG15" s="21" t="s">
        <v>34</v>
      </c>
      <c r="IH15" s="21">
        <v>123.223</v>
      </c>
      <c r="II15" s="21" t="s">
        <v>37</v>
      </c>
    </row>
    <row r="16" spans="1:243" s="20" customFormat="1" ht="59.25" customHeight="1">
      <c r="A16" s="33">
        <v>3</v>
      </c>
      <c r="B16" s="69" t="s">
        <v>60</v>
      </c>
      <c r="C16" s="34" t="s">
        <v>36</v>
      </c>
      <c r="D16" s="58">
        <v>10</v>
      </c>
      <c r="E16" s="70" t="s">
        <v>55</v>
      </c>
      <c r="F16" s="71">
        <v>87.35</v>
      </c>
      <c r="G16" s="22"/>
      <c r="H16" s="15"/>
      <c r="I16" s="36" t="s">
        <v>38</v>
      </c>
      <c r="J16" s="16">
        <f>IF(I16="Less(-)",-1,1)</f>
        <v>1</v>
      </c>
      <c r="K16" s="17" t="s">
        <v>44</v>
      </c>
      <c r="L16" s="17" t="s">
        <v>6</v>
      </c>
      <c r="M16" s="42"/>
      <c r="N16" s="22"/>
      <c r="O16" s="22"/>
      <c r="P16" s="43"/>
      <c r="Q16" s="22"/>
      <c r="R16" s="22"/>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59">
        <f>total_amount_ba($B$2,$D$2,D16,F16,J16,K16,M16)</f>
        <v>873.5</v>
      </c>
      <c r="BB16" s="65">
        <f>BA16+SUM(N16:AZ16)</f>
        <v>873.5</v>
      </c>
      <c r="BC16" s="41" t="str">
        <f>SpellNumber(L16,BB16)</f>
        <v>INR  Eight Hundred &amp; Seventy Three  and Paise Fifty Only</v>
      </c>
      <c r="IE16" s="21">
        <v>1.01</v>
      </c>
      <c r="IF16" s="21" t="s">
        <v>39</v>
      </c>
      <c r="IG16" s="21" t="s">
        <v>34</v>
      </c>
      <c r="IH16" s="21">
        <v>123.223</v>
      </c>
      <c r="II16" s="21" t="s">
        <v>37</v>
      </c>
    </row>
    <row r="17" spans="1:243" s="20" customFormat="1" ht="36" customHeight="1">
      <c r="A17" s="33">
        <v>4</v>
      </c>
      <c r="B17" s="68" t="s">
        <v>61</v>
      </c>
      <c r="C17" s="34" t="s">
        <v>32</v>
      </c>
      <c r="D17" s="35"/>
      <c r="E17" s="73"/>
      <c r="F17" s="74"/>
      <c r="G17" s="15"/>
      <c r="H17" s="15"/>
      <c r="I17" s="36"/>
      <c r="J17" s="16"/>
      <c r="K17" s="17"/>
      <c r="L17" s="17"/>
      <c r="M17" s="18"/>
      <c r="N17" s="19"/>
      <c r="O17" s="19"/>
      <c r="P17" s="37"/>
      <c r="Q17" s="19"/>
      <c r="R17" s="19"/>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c r="BB17" s="40"/>
      <c r="BC17" s="41"/>
      <c r="IE17" s="21">
        <v>1</v>
      </c>
      <c r="IF17" s="21" t="s">
        <v>33</v>
      </c>
      <c r="IG17" s="21" t="s">
        <v>34</v>
      </c>
      <c r="IH17" s="21">
        <v>10</v>
      </c>
      <c r="II17" s="21" t="s">
        <v>35</v>
      </c>
    </row>
    <row r="18" spans="1:243" s="20" customFormat="1" ht="32.25" customHeight="1">
      <c r="A18" s="33">
        <v>4.1</v>
      </c>
      <c r="B18" s="69" t="s">
        <v>62</v>
      </c>
      <c r="C18" s="34" t="s">
        <v>36</v>
      </c>
      <c r="D18" s="58">
        <v>384</v>
      </c>
      <c r="E18" s="72" t="s">
        <v>54</v>
      </c>
      <c r="F18" s="75">
        <v>93.7</v>
      </c>
      <c r="G18" s="22"/>
      <c r="H18" s="15"/>
      <c r="I18" s="36" t="s">
        <v>38</v>
      </c>
      <c r="J18" s="16">
        <f>IF(I18="Less(-)",-1,1)</f>
        <v>1</v>
      </c>
      <c r="K18" s="17" t="s">
        <v>44</v>
      </c>
      <c r="L18" s="17" t="s">
        <v>6</v>
      </c>
      <c r="M18" s="42"/>
      <c r="N18" s="22"/>
      <c r="O18" s="22"/>
      <c r="P18" s="43"/>
      <c r="Q18" s="22"/>
      <c r="R18" s="22"/>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59">
        <f>total_amount_ba($B$2,$D$2,D18,F18,J18,K18,M18)</f>
        <v>35980.8</v>
      </c>
      <c r="BB18" s="65">
        <f>BA18+SUM(N18:AZ18)</f>
        <v>35980.8</v>
      </c>
      <c r="BC18" s="41" t="str">
        <f>SpellNumber(L18,BB18)</f>
        <v>INR  Thirty Five Thousand Nine Hundred &amp; Eighty  and Paise Eighty Only</v>
      </c>
      <c r="IE18" s="21">
        <v>1.01</v>
      </c>
      <c r="IF18" s="21" t="s">
        <v>39</v>
      </c>
      <c r="IG18" s="21" t="s">
        <v>34</v>
      </c>
      <c r="IH18" s="21">
        <v>123.223</v>
      </c>
      <c r="II18" s="21" t="s">
        <v>37</v>
      </c>
    </row>
    <row r="19" spans="1:243" s="20" customFormat="1" ht="33" customHeight="1">
      <c r="A19" s="33">
        <v>5</v>
      </c>
      <c r="B19" s="68" t="s">
        <v>63</v>
      </c>
      <c r="C19" s="34" t="s">
        <v>32</v>
      </c>
      <c r="D19" s="35"/>
      <c r="E19" s="73"/>
      <c r="F19" s="74"/>
      <c r="G19" s="15"/>
      <c r="H19" s="15"/>
      <c r="I19" s="36"/>
      <c r="J19" s="16"/>
      <c r="K19" s="17"/>
      <c r="L19" s="17"/>
      <c r="M19" s="18"/>
      <c r="N19" s="19"/>
      <c r="O19" s="19"/>
      <c r="P19" s="37"/>
      <c r="Q19" s="19"/>
      <c r="R19" s="19"/>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21">
        <v>1</v>
      </c>
      <c r="IF19" s="21" t="s">
        <v>33</v>
      </c>
      <c r="IG19" s="21" t="s">
        <v>34</v>
      </c>
      <c r="IH19" s="21">
        <v>10</v>
      </c>
      <c r="II19" s="21" t="s">
        <v>35</v>
      </c>
    </row>
    <row r="20" spans="1:243" s="20" customFormat="1" ht="16.5" customHeight="1">
      <c r="A20" s="33">
        <v>5.1</v>
      </c>
      <c r="B20" s="69" t="s">
        <v>64</v>
      </c>
      <c r="C20" s="34" t="s">
        <v>36</v>
      </c>
      <c r="D20" s="58">
        <v>22250</v>
      </c>
      <c r="E20" s="72" t="s">
        <v>54</v>
      </c>
      <c r="F20" s="75">
        <v>33.35</v>
      </c>
      <c r="G20" s="22"/>
      <c r="H20" s="15"/>
      <c r="I20" s="36" t="s">
        <v>38</v>
      </c>
      <c r="J20" s="16">
        <f>IF(I20="Less(-)",-1,1)</f>
        <v>1</v>
      </c>
      <c r="K20" s="17" t="s">
        <v>44</v>
      </c>
      <c r="L20" s="17" t="s">
        <v>6</v>
      </c>
      <c r="M20" s="42"/>
      <c r="N20" s="22"/>
      <c r="O20" s="22"/>
      <c r="P20" s="43"/>
      <c r="Q20" s="22"/>
      <c r="R20" s="22"/>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59">
        <f>total_amount_ba($B$2,$D$2,D20,F20,J20,K20,M20)</f>
        <v>742037.5</v>
      </c>
      <c r="BB20" s="65">
        <f>BA20+SUM(N20:AZ20)</f>
        <v>742037.5</v>
      </c>
      <c r="BC20" s="41" t="str">
        <f>SpellNumber(L20,BB20)</f>
        <v>INR  Seven Lakh Forty Two Thousand  &amp;Thirty Seven  and Paise Fifty Only</v>
      </c>
      <c r="IE20" s="21">
        <v>1.01</v>
      </c>
      <c r="IF20" s="21" t="s">
        <v>39</v>
      </c>
      <c r="IG20" s="21" t="s">
        <v>34</v>
      </c>
      <c r="IH20" s="21">
        <v>123.223</v>
      </c>
      <c r="II20" s="21" t="s">
        <v>37</v>
      </c>
    </row>
    <row r="21" spans="1:243" s="20" customFormat="1" ht="21.75" customHeight="1">
      <c r="A21" s="33">
        <v>6</v>
      </c>
      <c r="B21" s="69" t="s">
        <v>65</v>
      </c>
      <c r="C21" s="34" t="s">
        <v>32</v>
      </c>
      <c r="D21" s="35"/>
      <c r="E21" s="73"/>
      <c r="F21" s="74"/>
      <c r="G21" s="15"/>
      <c r="H21" s="15"/>
      <c r="I21" s="36"/>
      <c r="J21" s="16"/>
      <c r="K21" s="17"/>
      <c r="L21" s="17"/>
      <c r="M21" s="18"/>
      <c r="N21" s="19"/>
      <c r="O21" s="19"/>
      <c r="P21" s="37"/>
      <c r="Q21" s="19"/>
      <c r="R21" s="19"/>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c r="BB21" s="40"/>
      <c r="BC21" s="41"/>
      <c r="IE21" s="21">
        <v>1</v>
      </c>
      <c r="IF21" s="21" t="s">
        <v>33</v>
      </c>
      <c r="IG21" s="21" t="s">
        <v>34</v>
      </c>
      <c r="IH21" s="21">
        <v>10</v>
      </c>
      <c r="II21" s="21" t="s">
        <v>35</v>
      </c>
    </row>
    <row r="22" spans="1:243" s="20" customFormat="1" ht="35.25" customHeight="1">
      <c r="A22" s="33">
        <v>6.01</v>
      </c>
      <c r="B22" s="69" t="s">
        <v>65</v>
      </c>
      <c r="C22" s="34" t="s">
        <v>36</v>
      </c>
      <c r="D22" s="58">
        <v>4135</v>
      </c>
      <c r="E22" s="76" t="s">
        <v>54</v>
      </c>
      <c r="F22" s="77">
        <v>51.3</v>
      </c>
      <c r="G22" s="22"/>
      <c r="H22" s="15"/>
      <c r="I22" s="36" t="s">
        <v>38</v>
      </c>
      <c r="J22" s="16">
        <f>IF(I22="Less(-)",-1,1)</f>
        <v>1</v>
      </c>
      <c r="K22" s="17" t="s">
        <v>44</v>
      </c>
      <c r="L22" s="17" t="s">
        <v>6</v>
      </c>
      <c r="M22" s="42"/>
      <c r="N22" s="22"/>
      <c r="O22" s="22"/>
      <c r="P22" s="43"/>
      <c r="Q22" s="22"/>
      <c r="R22" s="22"/>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59">
        <f>total_amount_ba($B$2,$D$2,D22,F22,J22,K22,M22)</f>
        <v>212125.5</v>
      </c>
      <c r="BB22" s="65">
        <f>BA22+SUM(N22:AZ22)</f>
        <v>212125.5</v>
      </c>
      <c r="BC22" s="41" t="str">
        <f>SpellNumber(L22,BB22)</f>
        <v>INR  Two Lakh Twelve Thousand One Hundred &amp; Twenty Five  and Paise Fifty Only</v>
      </c>
      <c r="IE22" s="21">
        <v>1.01</v>
      </c>
      <c r="IF22" s="21" t="s">
        <v>39</v>
      </c>
      <c r="IG22" s="21" t="s">
        <v>34</v>
      </c>
      <c r="IH22" s="21">
        <v>123.223</v>
      </c>
      <c r="II22" s="21" t="s">
        <v>37</v>
      </c>
    </row>
    <row r="23" spans="1:243" s="20" customFormat="1" ht="30" customHeight="1">
      <c r="A23" s="33">
        <v>7</v>
      </c>
      <c r="B23" s="68" t="s">
        <v>66</v>
      </c>
      <c r="C23" s="34" t="s">
        <v>32</v>
      </c>
      <c r="D23" s="35"/>
      <c r="E23" s="73"/>
      <c r="F23" s="74"/>
      <c r="G23" s="15"/>
      <c r="H23" s="15"/>
      <c r="I23" s="36"/>
      <c r="J23" s="16"/>
      <c r="K23" s="17"/>
      <c r="L23" s="17"/>
      <c r="M23" s="18"/>
      <c r="N23" s="19"/>
      <c r="O23" s="19"/>
      <c r="P23" s="37"/>
      <c r="Q23" s="19"/>
      <c r="R23" s="19"/>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21">
        <v>1</v>
      </c>
      <c r="IF23" s="21" t="s">
        <v>33</v>
      </c>
      <c r="IG23" s="21" t="s">
        <v>34</v>
      </c>
      <c r="IH23" s="21">
        <v>10</v>
      </c>
      <c r="II23" s="21" t="s">
        <v>35</v>
      </c>
    </row>
    <row r="24" spans="1:243" s="20" customFormat="1" ht="16.5" customHeight="1">
      <c r="A24" s="33">
        <v>7.1</v>
      </c>
      <c r="B24" s="69" t="s">
        <v>67</v>
      </c>
      <c r="C24" s="34" t="s">
        <v>36</v>
      </c>
      <c r="D24" s="58">
        <v>13</v>
      </c>
      <c r="E24" s="78" t="s">
        <v>54</v>
      </c>
      <c r="F24" s="79">
        <v>44.4</v>
      </c>
      <c r="G24" s="22"/>
      <c r="H24" s="15"/>
      <c r="I24" s="36" t="s">
        <v>38</v>
      </c>
      <c r="J24" s="16">
        <f>IF(I24="Less(-)",-1,1)</f>
        <v>1</v>
      </c>
      <c r="K24" s="17" t="s">
        <v>44</v>
      </c>
      <c r="L24" s="17" t="s">
        <v>6</v>
      </c>
      <c r="M24" s="42"/>
      <c r="N24" s="22"/>
      <c r="O24" s="22"/>
      <c r="P24" s="43"/>
      <c r="Q24" s="22"/>
      <c r="R24" s="22"/>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59">
        <f>total_amount_ba($B$2,$D$2,D24,F24,J24,K24,M24)</f>
        <v>577.2</v>
      </c>
      <c r="BB24" s="65">
        <f>BA24+SUM(N24:AZ24)</f>
        <v>577.2</v>
      </c>
      <c r="BC24" s="41" t="str">
        <f>SpellNumber(L24,BB24)</f>
        <v>INR  Five Hundred &amp; Seventy Seven  and Paise Twenty Only</v>
      </c>
      <c r="IE24" s="21">
        <v>1.01</v>
      </c>
      <c r="IF24" s="21" t="s">
        <v>39</v>
      </c>
      <c r="IG24" s="21" t="s">
        <v>34</v>
      </c>
      <c r="IH24" s="21">
        <v>123.223</v>
      </c>
      <c r="II24" s="21" t="s">
        <v>37</v>
      </c>
    </row>
    <row r="25" spans="1:243" s="20" customFormat="1" ht="34.5" customHeight="1">
      <c r="A25" s="44" t="s">
        <v>42</v>
      </c>
      <c r="B25" s="45"/>
      <c r="C25" s="46"/>
      <c r="D25" s="47"/>
      <c r="E25" s="47"/>
      <c r="F25" s="47"/>
      <c r="G25" s="47"/>
      <c r="H25" s="48"/>
      <c r="I25" s="48"/>
      <c r="J25" s="48"/>
      <c r="K25" s="48"/>
      <c r="L25" s="49"/>
      <c r="BA25" s="60">
        <f>SUM(BA14:BA24)</f>
        <v>997465.4</v>
      </c>
      <c r="BB25" s="64">
        <f>SUM(BB14:BB24)</f>
        <v>997465.4</v>
      </c>
      <c r="BC25" s="41" t="str">
        <f>SpellNumber($E$2,BB25)</f>
        <v>INR  Nine Lakh Ninety Seven Thousand Four Hundred &amp; Sixty Five  and Paise Forty Only</v>
      </c>
      <c r="IE25" s="21">
        <v>4</v>
      </c>
      <c r="IF25" s="21" t="s">
        <v>40</v>
      </c>
      <c r="IG25" s="21" t="s">
        <v>41</v>
      </c>
      <c r="IH25" s="21">
        <v>10</v>
      </c>
      <c r="II25" s="21" t="s">
        <v>37</v>
      </c>
    </row>
    <row r="26" spans="1:243" s="25" customFormat="1" ht="33.75" customHeight="1">
      <c r="A26" s="45" t="s">
        <v>46</v>
      </c>
      <c r="B26" s="50"/>
      <c r="C26" s="23"/>
      <c r="D26" s="51"/>
      <c r="E26" s="52" t="s">
        <v>49</v>
      </c>
      <c r="F26" s="62"/>
      <c r="G26" s="53"/>
      <c r="H26" s="24"/>
      <c r="I26" s="24"/>
      <c r="J26" s="24"/>
      <c r="K26" s="54"/>
      <c r="L26" s="55"/>
      <c r="M26" s="56"/>
      <c r="O26" s="20"/>
      <c r="P26" s="20"/>
      <c r="Q26" s="20"/>
      <c r="R26" s="20"/>
      <c r="S26" s="20"/>
      <c r="BA26" s="61">
        <f>IF(ISBLANK(F26),0,IF(E26="Excess (+)",ROUND(BA25+(BA25*F26),2),IF(E26="Less (-)",ROUND(BA25+(BA25*F26*(-1)),2),IF(E26="At Par",BA25,0))))</f>
        <v>0</v>
      </c>
      <c r="BB26" s="63">
        <f>ROUND(BA26,0)</f>
        <v>0</v>
      </c>
      <c r="BC26" s="41" t="str">
        <f>SpellNumber($E$2,BA26)</f>
        <v>INR Zero Only</v>
      </c>
      <c r="IE26" s="26"/>
      <c r="IF26" s="26"/>
      <c r="IG26" s="26"/>
      <c r="IH26" s="26"/>
      <c r="II26" s="26"/>
    </row>
    <row r="27" spans="1:243" s="25" customFormat="1" ht="41.25" customHeight="1">
      <c r="A27" s="44" t="s">
        <v>45</v>
      </c>
      <c r="B27" s="44"/>
      <c r="C27" s="83" t="str">
        <f>SpellNumber($E$2,BA26)</f>
        <v>INR Zero Only</v>
      </c>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5"/>
      <c r="IE27" s="26"/>
      <c r="IF27" s="26"/>
      <c r="IG27" s="26"/>
      <c r="IH27" s="26"/>
      <c r="II27" s="26"/>
    </row>
    <row r="28" spans="3:243" s="12" customFormat="1" ht="15">
      <c r="C28" s="27"/>
      <c r="D28" s="27"/>
      <c r="E28" s="27"/>
      <c r="F28" s="27"/>
      <c r="G28" s="27"/>
      <c r="H28" s="27"/>
      <c r="I28" s="27"/>
      <c r="J28" s="27"/>
      <c r="K28" s="27"/>
      <c r="L28" s="27"/>
      <c r="M28" s="27"/>
      <c r="O28" s="27"/>
      <c r="BA28" s="27"/>
      <c r="BC28" s="27"/>
      <c r="IE28" s="13"/>
      <c r="IF28" s="13"/>
      <c r="IG28" s="13"/>
      <c r="IH28" s="13"/>
      <c r="II28" s="13"/>
    </row>
  </sheetData>
  <sheetProtection password="CC3F" sheet="1" selectLockedCells="1"/>
  <mergeCells count="8">
    <mergeCell ref="A9:BC9"/>
    <mergeCell ref="C27:BC2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
      <formula1>IF(E26="Select",-1,IF(E26="At Par",0,0))</formula1>
      <formula2>IF(E26="Select",-1,IF(E26="At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
      <formula1>0</formula1>
      <formula2>IF(E26&lt;&gt;"Select",99.9,0)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allowBlank="1" showInputMessage="1" showErrorMessage="1" sqref="E26">
      <formula1>"Select, Excess (+), Less (-)"</formula1>
    </dataValidation>
    <dataValidation type="decimal" allowBlank="1" showInputMessage="1" showErrorMessage="1" promptTitle="Rate Entry" prompt="Please enter VAT charges in Rupees for this item. " errorTitle="Invaid Entry" error="Only Numeric Values are allowed. " sqref="M20 M14:M16 M18 M22 M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type="list" allowBlank="1" showInputMessage="1" showErrorMessage="1" sqref="L13:L2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allowBlank="1" showInputMessage="1" showErrorMessage="1" promptTitle="Units" prompt="Please enter Units in text" sqref="E13:E24"/>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allowBlank="1" showInputMessage="1" showErrorMessage="1" promptTitle="Itemcode/Make" prompt="Please enter text" sqref="C13:C24"/>
    <dataValidation type="decimal" allowBlank="1" showInputMessage="1" showErrorMessage="1" errorTitle="Invalid Entry" error="Only Numeric Values are allowed. " sqref="A13:A24">
      <formula1>0</formula1>
      <formula2>999999999999999</formula2>
    </dataValidation>
    <dataValidation type="list" showInputMessage="1" showErrorMessage="1" sqref="I13:I24">
      <formula1>"Excess(+), Less(-)"</formula1>
    </dataValidation>
    <dataValidation allowBlank="1" showInputMessage="1" showErrorMessage="1" promptTitle="Addition / Deduction" prompt="Please Choose the correct One" sqref="J13:J24"/>
    <dataValidation type="list" allowBlank="1" showInputMessage="1" showErrorMessage="1" sqref="C2">
      <formula1>"Normal, SingleWindow, Alternate"</formula1>
    </dataValidation>
    <dataValidation type="list" allowBlank="1" showInputMessage="1" showErrorMessage="1" sqref="K13:K2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2" t="s">
        <v>2</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2018-06-11T05:19:11Z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