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<sst xmlns="http://schemas.openxmlformats.org/spreadsheetml/2006/main" count="398" uniqueCount="103">
  <si>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</si>
  <si>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</si>
  <si>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</si>
  <si>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</si>
  <si>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</si>
  <si>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</si>
  <si>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</si>
  <si>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</si>
  <si>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</si>
  <si>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</si>
  <si>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</si>
  <si>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</si>
  <si>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</si>
  <si>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</si>
  <si>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</si>
  <si>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</si>
  <si>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</si>
  <si>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</si>
  <si>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</si>
  <si>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</si>
  <si>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</si>
  <si>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</si>
  <si>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</si>
  <si>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</si>
  <si>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</si>
  <si>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</si>
  <si>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</si>
  <si>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</si>
  <si>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</si>
  <si>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</si>
  <si>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</si>
  <si>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</si>
  <si>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</si>
  <si>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</si>
  <si>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</si>
  <si>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</si>
  <si>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</si>
  <si>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</si>
  <si>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</si>
  <si>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</si>
  <si>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</si>
  <si>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</si>
  <si>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</si>
  <si>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</si>
  <si>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</si>
  <si>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</si>
  <si>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</si>
  <si>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</si>
  <si>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</si>
  <si>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</si>
  <si>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</si>
  <si>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</si>
  <si>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</si>
  <si>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IWD, IIT(BHU), Varanasi</t>
  </si>
  <si>
    <t xml:space="preserve">12 mm cement plaster of mix : </t>
  </si>
  <si>
    <t xml:space="preserve">Painting with aluminium paint of approved brand and manufacture to give an even shade .                                    </t>
  </si>
  <si>
    <t>cum</t>
  </si>
  <si>
    <t xml:space="preserve">sqm </t>
  </si>
  <si>
    <t>sqm</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</si>
  <si>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</si>
  <si>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r>
      <t xml:space="preserve">All kinds of soil. </t>
    </r>
    <r>
      <rPr>
        <b/>
        <sz val="10"/>
        <rFont val="Arial"/>
        <family val="2"/>
      </rPr>
      <t>(2.8.1)</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</si>
  <si>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</si>
  <si>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Arial"/>
        <family val="2"/>
      </rPr>
      <t>(4.1.3)</t>
    </r>
  </si>
  <si>
    <t>Brick work with common burnt clay F.P.S. (non modular) bricks of class designation 7.5 in foundation and plinth in:</t>
  </si>
  <si>
    <r>
      <t xml:space="preserve">Cement mortar 1:6 (1 cement : 6 coarse sand) </t>
    </r>
    <r>
      <rPr>
        <b/>
        <sz val="10"/>
        <rFont val="Arial"/>
        <family val="2"/>
      </rPr>
      <t>(6.1.2)</t>
    </r>
  </si>
  <si>
    <r>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 with lead upto 50 metres..</t>
    </r>
    <r>
      <rPr>
        <b/>
        <sz val="10"/>
        <rFont val="Arial"/>
        <family val="2"/>
      </rPr>
      <t xml:space="preserve"> (16.1)</t>
    </r>
  </si>
  <si>
    <r>
      <t xml:space="preserve">Providing and laying 75 mm thick compacted bed of dry brick
aggregate of 40 mm thick nominal size including spreading,
well ramming, consolidating and grouting with jamuna sand, including finishing smooth etc. complete as per direction of Engineer-in-charge. </t>
    </r>
    <r>
      <rPr>
        <b/>
        <sz val="10"/>
        <rFont val="Arial"/>
        <family val="2"/>
      </rPr>
      <t>(16.64)</t>
    </r>
  </si>
  <si>
    <r>
      <t xml:space="preserve">Providing and laying 60mm thick faciory made cement concrete
interlocking paver block of M -30 grade made by block making
machine with strong vibratory compaction, of approved s;ze, design &amp; shape, laid in required colour and pattern over and including 50mm thick compacted bed of coarse sand, filling the joints with line sand etc. all complete as per the direction of Engineer-in-charge. </t>
    </r>
    <r>
      <rPr>
        <b/>
        <sz val="10"/>
        <rFont val="Arial"/>
        <family val="2"/>
      </rPr>
      <t>(16.68)</t>
    </r>
  </si>
  <si>
    <t>Supplying and stacking at site.</t>
  </si>
  <si>
    <r>
      <t xml:space="preserve">Good earth  </t>
    </r>
    <r>
      <rPr>
        <b/>
        <sz val="10"/>
        <rFont val="Arial"/>
        <family val="2"/>
      </rPr>
      <t>(16.3.9)</t>
    </r>
  </si>
  <si>
    <t>Brick edging laid lengthwise with half brick depth including excavation, refilling and disposal of surplus earth lead upto 50 metres :</t>
  </si>
  <si>
    <r>
      <t xml:space="preserve">With common burnt clay F.P.S. (non modular) bricks of
class designation 7.5 </t>
    </r>
    <r>
      <rPr>
        <b/>
        <sz val="10"/>
        <rFont val="Arial"/>
        <family val="2"/>
      </rPr>
      <t>(16.8.1)</t>
    </r>
  </si>
  <si>
    <r>
      <t xml:space="preserve">1:4:8 (1 Cement : 4 coarse sand : 8 graded stone  aggregate 40 mm nominal size) </t>
    </r>
    <r>
      <rPr>
        <b/>
        <sz val="10"/>
        <rFont val="Arial"/>
        <family val="2"/>
      </rPr>
      <t>(4.1.8)</t>
    </r>
  </si>
  <si>
    <r>
      <t xml:space="preserve">1:6 (1 cement : 6 coarse sand)  </t>
    </r>
    <r>
      <rPr>
        <b/>
        <sz val="10"/>
        <rFont val="Arial"/>
        <family val="2"/>
      </rPr>
      <t xml:space="preserve"> (13.4.2)       </t>
    </r>
    <r>
      <rPr>
        <sz val="10"/>
        <rFont val="Arial"/>
        <family val="2"/>
      </rPr>
      <t xml:space="preserve">                           </t>
    </r>
  </si>
  <si>
    <t xml:space="preserve">Steel work welded in built up sections/framed work including cutting hoisting, fixing in position and applying a priming coat of approved steel primer using structural steel etc.as required. </t>
  </si>
  <si>
    <r>
      <t xml:space="preserve">In gratings, frames, guard bar, ladders, railings, brackets, gates &amp; similar works. </t>
    </r>
    <r>
      <rPr>
        <b/>
        <sz val="10"/>
        <rFont val="Arial"/>
        <family val="2"/>
      </rPr>
      <t>(10.25.2)</t>
    </r>
  </si>
  <si>
    <r>
      <t xml:space="preserve">Filling available excavated earth (excluding rock) in trenches, plinth, sides of foundations etc. in layers not exceeding 20cm in depth: consolidating each deposited layer by ramming and watering , lead up to 50m and lift up to 1.5m.  </t>
    </r>
    <r>
      <rPr>
        <b/>
        <sz val="10"/>
        <rFont val="Arial"/>
        <family val="2"/>
      </rPr>
      <t>(2.25)</t>
    </r>
  </si>
  <si>
    <r>
      <t xml:space="preserve">Providing and applying white cement based putty of average thickness 1mm, of approved brand and manufacturer, over the plastered wall surface to prepare the surface even and smooth complete. </t>
    </r>
    <r>
      <rPr>
        <b/>
        <sz val="10"/>
        <rFont val="Arial"/>
        <family val="2"/>
      </rPr>
      <t>(13.80)</t>
    </r>
  </si>
  <si>
    <t xml:space="preserve">Painting with synthetic enamel paint of approved brand and manufacture to  give an even shade :  Two or more coats on new work. 13.61.1)                                     </t>
  </si>
  <si>
    <r>
      <t xml:space="preserve">Two or more coats on new work     </t>
    </r>
    <r>
      <rPr>
        <b/>
        <sz val="10"/>
        <rFont val="Arial"/>
        <family val="2"/>
      </rPr>
      <t xml:space="preserve">(13.61.1)           </t>
    </r>
    <r>
      <rPr>
        <sz val="10"/>
        <rFont val="Arial"/>
        <family val="2"/>
      </rPr>
      <t xml:space="preserve">              </t>
    </r>
  </si>
  <si>
    <t>Finishing walls with acrylic Smooth exterior paint of required shade</t>
  </si>
  <si>
    <r>
      <t xml:space="preserve">,New work (Two or more coat applied @ 1.67 ltr/10 sqm over and including priming coat of exterior primer applied @2.20kg/ 10 sqm)  </t>
    </r>
    <r>
      <rPr>
        <b/>
        <sz val="10"/>
        <rFont val="Arial"/>
        <family val="2"/>
      </rPr>
      <t>(13.46.1)</t>
    </r>
  </si>
  <si>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</si>
  <si>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Arial"/>
        <family val="2"/>
      </rPr>
      <t>(14.1.2)</t>
    </r>
  </si>
  <si>
    <r>
      <t xml:space="preserve">Removing white or colour wash by scrapping and sand papering
and preparing the surface smooth including necessary repairs to
scratches etc. complete: </t>
    </r>
    <r>
      <rPr>
        <b/>
        <sz val="10"/>
        <rFont val="Arial"/>
        <family val="2"/>
      </rPr>
      <t>(14.43)</t>
    </r>
  </si>
  <si>
    <t>White washing with lime to give an even shade :</t>
  </si>
  <si>
    <r>
      <t xml:space="preserve">Old work (two or more coats) </t>
    </r>
    <r>
      <rPr>
        <b/>
        <sz val="10"/>
        <rFont val="Arial"/>
        <family val="2"/>
      </rPr>
      <t>(14.42.1)</t>
    </r>
  </si>
  <si>
    <t xml:space="preserve">Distempering with oil bound washable distemper of approved brand and manufacture to give an even shade :                   </t>
  </si>
  <si>
    <r>
      <t xml:space="preserve">New work (two or more coats) over and including water
thinnable priming coat with cement primer   </t>
    </r>
    <r>
      <rPr>
        <b/>
        <sz val="10"/>
        <rFont val="Arial"/>
        <family val="2"/>
      </rPr>
      <t xml:space="preserve"> (13.41.1)            </t>
    </r>
  </si>
  <si>
    <t xml:space="preserve">Distempering with oil bound washable distemper of approved brandand manufacture to give an even shade                      </t>
  </si>
  <si>
    <r>
      <t xml:space="preserve">Old work (one or more coats)   </t>
    </r>
    <r>
      <rPr>
        <b/>
        <sz val="10"/>
        <rFont val="Arial"/>
        <family val="2"/>
      </rPr>
      <t xml:space="preserve"> (14.45.1)            </t>
    </r>
  </si>
  <si>
    <t xml:space="preserve">Painting with synthetic enamel paint of approved brand and manufacture of required colour to give an even shade:  </t>
  </si>
  <si>
    <r>
      <t xml:space="preserve">One or more coat on old work. </t>
    </r>
    <r>
      <rPr>
        <b/>
        <sz val="10"/>
        <rFont val="Arial"/>
        <family val="2"/>
      </rPr>
      <t xml:space="preserve">(14.54.1)                     </t>
    </r>
    <r>
      <rPr>
        <sz val="10"/>
        <rFont val="Arial"/>
        <family val="2"/>
      </rPr>
      <t xml:space="preserve">  </t>
    </r>
  </si>
  <si>
    <r>
      <t xml:space="preserve">One or more coats on old work. </t>
    </r>
    <r>
      <rPr>
        <b/>
        <sz val="10"/>
        <rFont val="Arial"/>
        <family val="2"/>
      </rPr>
      <t xml:space="preserve">   (14.55.1)               </t>
    </r>
    <r>
      <rPr>
        <sz val="10"/>
        <rFont val="Arial"/>
        <family val="2"/>
      </rPr>
      <t xml:space="preserve">          </t>
    </r>
  </si>
  <si>
    <t xml:space="preserve">White washing with lime to give an even shade:          </t>
  </si>
  <si>
    <r>
      <t>Old work (one or more coats)</t>
    </r>
    <r>
      <rPr>
        <b/>
        <sz val="10"/>
        <rFont val="Arial"/>
        <family val="2"/>
      </rPr>
      <t xml:space="preserve"> (14.42.2)                              </t>
    </r>
  </si>
  <si>
    <r>
      <t xml:space="preserve">Carrage  of  Malba. </t>
    </r>
    <r>
      <rPr>
        <b/>
        <sz val="10"/>
        <rFont val="Arial"/>
        <family val="2"/>
      </rPr>
      <t>(Approved Rate)</t>
    </r>
  </si>
  <si>
    <t>Sqm</t>
  </si>
  <si>
    <t>mtr</t>
  </si>
  <si>
    <t>Kg</t>
  </si>
  <si>
    <t>Trip</t>
  </si>
  <si>
    <t>Name of Work: Construction of soil based badminton court (02 nos), Extension of Cycle stand with paver block flooring &amp; Removing W/W by scraping, P/A of Oil bound distemper, enamel painting of all rooms &amp; Mess area in Morvi Hostel of  IIT (BHU), Varanasi.</t>
  </si>
  <si>
    <t>Contract No:  IIT (BHU)/IWD/CT/04/2018-19/650, dated 11.06.2018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</si>
</sst>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5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right/>
      <top/>
      <bottom style="dotted"/>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66"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17" fillId="0" borderId="21" xfId="0" applyFont="1" applyBorder="1" applyAlignment="1">
      <alignment horizontal="center" wrapText="1"/>
    </xf>
    <xf numFmtId="0" fontId="17" fillId="0" borderId="22" xfId="0" applyFont="1" applyBorder="1" applyAlignment="1">
      <alignment horizontal="center" wrapText="1"/>
    </xf>
    <xf numFmtId="0" fontId="17" fillId="0" borderId="21" xfId="0" applyFont="1" applyBorder="1" applyAlignment="1">
      <alignment horizontal="center" wrapText="1" shrinkToFit="1"/>
    </xf>
    <xf numFmtId="0" fontId="17" fillId="0" borderId="22" xfId="0" applyFont="1" applyBorder="1" applyAlignment="1">
      <alignment horizontal="center" wrapText="1" shrinkToFit="1"/>
    </xf>
    <xf numFmtId="0" fontId="17" fillId="0" borderId="22" xfId="0" applyFont="1" applyFill="1" applyBorder="1" applyAlignment="1">
      <alignment horizontal="center" wrapText="1"/>
    </xf>
    <xf numFmtId="0" fontId="17" fillId="0" borderId="11" xfId="0" applyFont="1" applyBorder="1" applyAlignment="1">
      <alignment horizontal="center" wrapText="1"/>
    </xf>
    <xf numFmtId="0" fontId="17" fillId="0" borderId="23" xfId="0" applyFont="1" applyBorder="1" applyAlignment="1">
      <alignment horizontal="center" wrapText="1"/>
    </xf>
    <xf numFmtId="2" fontId="17" fillId="0" borderId="21" xfId="0" applyNumberFormat="1" applyFont="1" applyBorder="1" applyAlignment="1">
      <alignment horizontal="right" wrapText="1"/>
    </xf>
    <xf numFmtId="2" fontId="17" fillId="0" borderId="22" xfId="0" applyNumberFormat="1" applyFont="1" applyBorder="1" applyAlignment="1">
      <alignment horizontal="right" wrapText="1"/>
    </xf>
    <xf numFmtId="2" fontId="17" fillId="0" borderId="21" xfId="0" applyNumberFormat="1" applyFont="1" applyBorder="1" applyAlignment="1">
      <alignment horizontal="right" wrapText="1" shrinkToFit="1"/>
    </xf>
    <xf numFmtId="2" fontId="17" fillId="0" borderId="22" xfId="0" applyNumberFormat="1" applyFont="1" applyBorder="1" applyAlignment="1">
      <alignment horizontal="right" wrapText="1" shrinkToFit="1"/>
    </xf>
    <xf numFmtId="2" fontId="17" fillId="0" borderId="22" xfId="0" applyNumberFormat="1" applyFont="1" applyFill="1" applyBorder="1" applyAlignment="1">
      <alignment horizontal="right" wrapText="1"/>
    </xf>
    <xf numFmtId="2" fontId="17" fillId="0" borderId="11" xfId="0" applyNumberFormat="1" applyFont="1" applyBorder="1" applyAlignment="1">
      <alignment horizontal="right" wrapText="1"/>
    </xf>
    <xf numFmtId="2" fontId="17" fillId="0" borderId="23" xfId="0" applyNumberFormat="1" applyFont="1" applyBorder="1" applyAlignment="1">
      <alignment horizontal="right" wrapText="1"/>
    </xf>
    <xf numFmtId="2" fontId="11" fillId="0" borderId="11" xfId="0" applyNumberFormat="1" applyFont="1" applyBorder="1" applyAlignment="1">
      <alignment horizontal="right" wrapText="1"/>
    </xf>
    <xf numFmtId="0" fontId="11" fillId="0" borderId="11" xfId="0" applyFont="1" applyBorder="1" applyAlignment="1">
      <alignment horizontal="center" wrapText="1"/>
    </xf>
    <xf numFmtId="0" fontId="11" fillId="0" borderId="24" xfId="0" applyFont="1" applyBorder="1" applyAlignment="1">
      <alignment horizontal="justify" vertical="top" wrapText="1" shrinkToFit="1"/>
    </xf>
    <xf numFmtId="0" fontId="11" fillId="0" borderId="25" xfId="0" applyFont="1" applyBorder="1" applyAlignment="1">
      <alignment horizontal="justify" vertical="top" wrapText="1" shrinkToFit="1"/>
    </xf>
    <xf numFmtId="0" fontId="11" fillId="0" borderId="25" xfId="0" applyFont="1" applyBorder="1" applyAlignment="1">
      <alignment horizontal="left" vertical="top" wrapText="1" shrinkToFit="1"/>
    </xf>
    <xf numFmtId="0" fontId="11" fillId="0" borderId="25" xfId="0" applyFont="1" applyBorder="1" applyAlignment="1">
      <alignment horizontal="justify" vertical="top" wrapText="1"/>
    </xf>
    <xf numFmtId="0" fontId="11" fillId="0" borderId="24" xfId="0" applyFont="1" applyBorder="1" applyAlignment="1">
      <alignment horizontal="justify"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5"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7"/>
  <sheetViews>
    <sheetView showGridLines="0" zoomScale="75" zoomScaleNormal="75" zoomScalePageLayoutView="0" workbookViewId="0" topLeftCell="A1">
      <selection activeCell="D55" sqref="D55"/>
    </sheetView>
  </sheetViews>
  <sheetFormatPr defaultColWidth="9.140625" defaultRowHeight="15"/>
  <cols>
    <col min="1" max="1" width="14.8515625" style="27" customWidth="1"/>
    <col min="2" max="2" width="84.00390625" style="27" customWidth="1"/>
    <col min="3" max="3" width="2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3" t="str">
        <f>B2&amp;" BoQ"</f>
        <v>Percentage BoQ</v>
      </c>
      <c r="B1" s="93"/>
      <c r="C1" s="93"/>
      <c r="D1" s="93"/>
      <c r="E1" s="93"/>
      <c r="F1" s="93"/>
      <c r="G1" s="93"/>
      <c r="H1" s="93"/>
      <c r="I1" s="93"/>
      <c r="J1" s="93"/>
      <c r="K1" s="93"/>
      <c r="L1" s="93"/>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94" t="s">
        <v>53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75" customHeight="1">
      <c r="A5" s="94" t="s">
        <v>101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75" customHeight="1">
      <c r="A6" s="94" t="s">
        <v>102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5" t="s">
        <v>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0" t="s">
        <v>50</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7"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51</v>
      </c>
      <c r="BB11" s="32" t="s">
        <v>30</v>
      </c>
      <c r="BC11" s="32"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0" customFormat="1" ht="62.25" customHeight="1">
      <c r="A13" s="33">
        <v>1</v>
      </c>
      <c r="B13" s="82" t="s">
        <v>59</v>
      </c>
      <c r="C13" s="34" t="s">
        <v>32</v>
      </c>
      <c r="D13" s="35"/>
      <c r="E13" s="66"/>
      <c r="F13" s="73"/>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33</v>
      </c>
      <c r="IG13" s="21" t="s">
        <v>34</v>
      </c>
      <c r="IH13" s="21">
        <v>10</v>
      </c>
      <c r="II13" s="21" t="s">
        <v>35</v>
      </c>
    </row>
    <row r="14" spans="1:243" s="20" customFormat="1" ht="16.5" customHeight="1">
      <c r="A14" s="33">
        <v>1.01</v>
      </c>
      <c r="B14" s="83" t="s">
        <v>60</v>
      </c>
      <c r="C14" s="34" t="s">
        <v>36</v>
      </c>
      <c r="D14" s="58">
        <v>21</v>
      </c>
      <c r="E14" s="67" t="s">
        <v>56</v>
      </c>
      <c r="F14" s="74">
        <v>166.4</v>
      </c>
      <c r="G14" s="22"/>
      <c r="H14" s="15"/>
      <c r="I14" s="36" t="s">
        <v>38</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59">
        <f>total_amount_ba($B$2,$D$2,D14,F14,J14,K14,M14)</f>
        <v>3494.4</v>
      </c>
      <c r="BB14" s="65">
        <f>BA14+SUM(N14:AZ14)</f>
        <v>3494.4</v>
      </c>
      <c r="BC14" s="41" t="str">
        <f>SpellNumber(L14,BB14)</f>
        <v>INR  Three Thousand Four Hundred &amp; Ninety Four  and Paise Forty Only</v>
      </c>
      <c r="IE14" s="21">
        <v>1.01</v>
      </c>
      <c r="IF14" s="21" t="s">
        <v>39</v>
      </c>
      <c r="IG14" s="21" t="s">
        <v>34</v>
      </c>
      <c r="IH14" s="21">
        <v>123.223</v>
      </c>
      <c r="II14" s="21" t="s">
        <v>37</v>
      </c>
    </row>
    <row r="15" spans="1:243" s="20" customFormat="1" ht="34.5" customHeight="1">
      <c r="A15" s="33">
        <v>2</v>
      </c>
      <c r="B15" s="82" t="s">
        <v>61</v>
      </c>
      <c r="C15" s="34" t="s">
        <v>32</v>
      </c>
      <c r="D15" s="35"/>
      <c r="E15" s="66"/>
      <c r="F15" s="73"/>
      <c r="G15" s="15"/>
      <c r="H15" s="15"/>
      <c r="I15" s="36"/>
      <c r="J15" s="16"/>
      <c r="K15" s="17"/>
      <c r="L15" s="17"/>
      <c r="M15" s="18"/>
      <c r="N15" s="19"/>
      <c r="O15" s="19"/>
      <c r="P15" s="37"/>
      <c r="Q15" s="19"/>
      <c r="R15" s="19"/>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1">
        <v>1</v>
      </c>
      <c r="IF15" s="21" t="s">
        <v>33</v>
      </c>
      <c r="IG15" s="21" t="s">
        <v>34</v>
      </c>
      <c r="IH15" s="21">
        <v>10</v>
      </c>
      <c r="II15" s="21" t="s">
        <v>35</v>
      </c>
    </row>
    <row r="16" spans="1:243" s="20" customFormat="1" ht="16.5" customHeight="1">
      <c r="A16" s="33">
        <v>2.01</v>
      </c>
      <c r="B16" s="84" t="s">
        <v>62</v>
      </c>
      <c r="C16" s="34" t="s">
        <v>36</v>
      </c>
      <c r="D16" s="58">
        <v>0.5</v>
      </c>
      <c r="E16" s="67" t="s">
        <v>56</v>
      </c>
      <c r="F16" s="74">
        <v>5481.95</v>
      </c>
      <c r="G16" s="22"/>
      <c r="H16" s="15"/>
      <c r="I16" s="36" t="s">
        <v>38</v>
      </c>
      <c r="J16" s="16">
        <f>IF(I16="Less(-)",-1,1)</f>
        <v>1</v>
      </c>
      <c r="K16" s="17" t="s">
        <v>44</v>
      </c>
      <c r="L16" s="17" t="s">
        <v>6</v>
      </c>
      <c r="M16" s="42"/>
      <c r="N16" s="22"/>
      <c r="O16" s="22"/>
      <c r="P16" s="43"/>
      <c r="Q16" s="22"/>
      <c r="R16" s="22"/>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59">
        <f>total_amount_ba($B$2,$D$2,D16,F16,J16,K16,M16)</f>
        <v>2740.98</v>
      </c>
      <c r="BB16" s="65">
        <f>BA16+SUM(N16:AZ16)</f>
        <v>2740.98</v>
      </c>
      <c r="BC16" s="41" t="str">
        <f>SpellNumber(L16,BB16)</f>
        <v>INR  Two Thousand Seven Hundred &amp; Forty  and Paise Ninety Eight Only</v>
      </c>
      <c r="IE16" s="21">
        <v>1.01</v>
      </c>
      <c r="IF16" s="21" t="s">
        <v>39</v>
      </c>
      <c r="IG16" s="21" t="s">
        <v>34</v>
      </c>
      <c r="IH16" s="21">
        <v>123.223</v>
      </c>
      <c r="II16" s="21" t="s">
        <v>37</v>
      </c>
    </row>
    <row r="17" spans="1:243" s="20" customFormat="1" ht="34.5" customHeight="1">
      <c r="A17" s="33">
        <v>3</v>
      </c>
      <c r="B17" s="82" t="s">
        <v>63</v>
      </c>
      <c r="C17" s="34" t="s">
        <v>32</v>
      </c>
      <c r="D17" s="35"/>
      <c r="E17" s="66"/>
      <c r="F17" s="73"/>
      <c r="G17" s="15"/>
      <c r="H17" s="15"/>
      <c r="I17" s="36"/>
      <c r="J17" s="16"/>
      <c r="K17" s="17"/>
      <c r="L17" s="17"/>
      <c r="M17" s="18"/>
      <c r="N17" s="19"/>
      <c r="O17" s="19"/>
      <c r="P17" s="37"/>
      <c r="Q17" s="19"/>
      <c r="R17" s="19"/>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1">
        <v>1</v>
      </c>
      <c r="IF17" s="21" t="s">
        <v>33</v>
      </c>
      <c r="IG17" s="21" t="s">
        <v>34</v>
      </c>
      <c r="IH17" s="21">
        <v>10</v>
      </c>
      <c r="II17" s="21" t="s">
        <v>35</v>
      </c>
    </row>
    <row r="18" spans="1:243" s="20" customFormat="1" ht="16.5" customHeight="1">
      <c r="A18" s="33">
        <v>3.01</v>
      </c>
      <c r="B18" s="84" t="s">
        <v>64</v>
      </c>
      <c r="C18" s="34" t="s">
        <v>36</v>
      </c>
      <c r="D18" s="58">
        <v>16</v>
      </c>
      <c r="E18" s="67" t="s">
        <v>97</v>
      </c>
      <c r="F18" s="74">
        <v>4751.65</v>
      </c>
      <c r="G18" s="22"/>
      <c r="H18" s="15"/>
      <c r="I18" s="36" t="s">
        <v>38</v>
      </c>
      <c r="J18" s="16">
        <f>IF(I18="Less(-)",-1,1)</f>
        <v>1</v>
      </c>
      <c r="K18" s="17" t="s">
        <v>44</v>
      </c>
      <c r="L18" s="17" t="s">
        <v>6</v>
      </c>
      <c r="M18" s="42"/>
      <c r="N18" s="22"/>
      <c r="O18" s="22"/>
      <c r="P18" s="43"/>
      <c r="Q18" s="22"/>
      <c r="R18" s="22"/>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9">
        <f>total_amount_ba($B$2,$D$2,D18,F18,J18,K18,M18)</f>
        <v>76026.4</v>
      </c>
      <c r="BB18" s="65">
        <f>BA18+SUM(N18:AZ18)</f>
        <v>76026.4</v>
      </c>
      <c r="BC18" s="41" t="str">
        <f>SpellNumber(L18,BB18)</f>
        <v>INR  Seventy Six Thousand  &amp;Twenty Six  and Paise Forty Only</v>
      </c>
      <c r="IE18" s="21">
        <v>1.01</v>
      </c>
      <c r="IF18" s="21" t="s">
        <v>39</v>
      </c>
      <c r="IG18" s="21" t="s">
        <v>34</v>
      </c>
      <c r="IH18" s="21">
        <v>123.223</v>
      </c>
      <c r="II18" s="21" t="s">
        <v>37</v>
      </c>
    </row>
    <row r="19" spans="1:243" s="20" customFormat="1" ht="55.5" customHeight="1">
      <c r="A19" s="33">
        <v>4</v>
      </c>
      <c r="B19" s="85" t="s">
        <v>65</v>
      </c>
      <c r="C19" s="34" t="s">
        <v>36</v>
      </c>
      <c r="D19" s="58">
        <v>378</v>
      </c>
      <c r="E19" s="81" t="s">
        <v>57</v>
      </c>
      <c r="F19" s="80">
        <v>90.1</v>
      </c>
      <c r="G19" s="22"/>
      <c r="H19" s="15"/>
      <c r="I19" s="36" t="s">
        <v>38</v>
      </c>
      <c r="J19" s="16">
        <f>IF(I19="Less(-)",-1,1)</f>
        <v>1</v>
      </c>
      <c r="K19" s="17" t="s">
        <v>44</v>
      </c>
      <c r="L19" s="17" t="s">
        <v>6</v>
      </c>
      <c r="M19" s="42"/>
      <c r="N19" s="22"/>
      <c r="O19" s="22"/>
      <c r="P19" s="43"/>
      <c r="Q19" s="22"/>
      <c r="R19" s="22"/>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59">
        <f>total_amount_ba($B$2,$D$2,D19,F19,J19,K19,M19)</f>
        <v>34057.8</v>
      </c>
      <c r="BB19" s="65">
        <f>BA19+SUM(N19:AZ19)</f>
        <v>34057.8</v>
      </c>
      <c r="BC19" s="41" t="str">
        <f>SpellNumber(L19,BB19)</f>
        <v>INR  Thirty Four Thousand  &amp;Fifty Seven  and Paise Eighty Only</v>
      </c>
      <c r="IE19" s="21">
        <v>1.01</v>
      </c>
      <c r="IF19" s="21" t="s">
        <v>39</v>
      </c>
      <c r="IG19" s="21" t="s">
        <v>34</v>
      </c>
      <c r="IH19" s="21">
        <v>123.223</v>
      </c>
      <c r="II19" s="21" t="s">
        <v>37</v>
      </c>
    </row>
    <row r="20" spans="1:243" s="20" customFormat="1" ht="61.5" customHeight="1">
      <c r="A20" s="33">
        <v>5</v>
      </c>
      <c r="B20" s="85" t="s">
        <v>66</v>
      </c>
      <c r="C20" s="34" t="s">
        <v>36</v>
      </c>
      <c r="D20" s="58">
        <v>84</v>
      </c>
      <c r="E20" s="81" t="s">
        <v>57</v>
      </c>
      <c r="F20" s="80">
        <v>141.35</v>
      </c>
      <c r="G20" s="22"/>
      <c r="H20" s="15"/>
      <c r="I20" s="36" t="s">
        <v>38</v>
      </c>
      <c r="J20" s="16">
        <f>IF(I20="Less(-)",-1,1)</f>
        <v>1</v>
      </c>
      <c r="K20" s="17" t="s">
        <v>44</v>
      </c>
      <c r="L20" s="17" t="s">
        <v>6</v>
      </c>
      <c r="M20" s="42"/>
      <c r="N20" s="22"/>
      <c r="O20" s="22"/>
      <c r="P20" s="43"/>
      <c r="Q20" s="22"/>
      <c r="R20" s="22"/>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59">
        <f>total_amount_ba($B$2,$D$2,D20,F20,J20,K20,M20)</f>
        <v>11873.4</v>
      </c>
      <c r="BB20" s="65">
        <f>BA20+SUM(N20:AZ20)</f>
        <v>11873.4</v>
      </c>
      <c r="BC20" s="41" t="str">
        <f>SpellNumber(L20,BB20)</f>
        <v>INR  Eleven Thousand Eight Hundred &amp; Seventy Three  and Paise Forty Only</v>
      </c>
      <c r="IE20" s="21">
        <v>1.01</v>
      </c>
      <c r="IF20" s="21" t="s">
        <v>39</v>
      </c>
      <c r="IG20" s="21" t="s">
        <v>34</v>
      </c>
      <c r="IH20" s="21">
        <v>123.223</v>
      </c>
      <c r="II20" s="21" t="s">
        <v>37</v>
      </c>
    </row>
    <row r="21" spans="1:243" s="20" customFormat="1" ht="77.25" customHeight="1">
      <c r="A21" s="33">
        <v>6</v>
      </c>
      <c r="B21" s="85" t="s">
        <v>67</v>
      </c>
      <c r="C21" s="34" t="s">
        <v>36</v>
      </c>
      <c r="D21" s="58">
        <v>84</v>
      </c>
      <c r="E21" s="81" t="s">
        <v>57</v>
      </c>
      <c r="F21" s="80">
        <v>615.7</v>
      </c>
      <c r="G21" s="22"/>
      <c r="H21" s="15"/>
      <c r="I21" s="36" t="s">
        <v>38</v>
      </c>
      <c r="J21" s="16">
        <f>IF(I21="Less(-)",-1,1)</f>
        <v>1</v>
      </c>
      <c r="K21" s="17" t="s">
        <v>44</v>
      </c>
      <c r="L21" s="17" t="s">
        <v>6</v>
      </c>
      <c r="M21" s="42"/>
      <c r="N21" s="22"/>
      <c r="O21" s="22"/>
      <c r="P21" s="43"/>
      <c r="Q21" s="22"/>
      <c r="R21" s="22"/>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59">
        <f>total_amount_ba($B$2,$D$2,D21,F21,J21,K21,M21)</f>
        <v>51718.8</v>
      </c>
      <c r="BB21" s="65">
        <f>BA21+SUM(N21:AZ21)</f>
        <v>51718.8</v>
      </c>
      <c r="BC21" s="41" t="str">
        <f>SpellNumber(L21,BB21)</f>
        <v>INR  Fifty One Thousand Seven Hundred &amp; Eighteen  and Paise Eighty Only</v>
      </c>
      <c r="IE21" s="21">
        <v>1.01</v>
      </c>
      <c r="IF21" s="21" t="s">
        <v>39</v>
      </c>
      <c r="IG21" s="21" t="s">
        <v>34</v>
      </c>
      <c r="IH21" s="21">
        <v>123.223</v>
      </c>
      <c r="II21" s="21" t="s">
        <v>37</v>
      </c>
    </row>
    <row r="22" spans="1:243" s="20" customFormat="1" ht="19.5" customHeight="1">
      <c r="A22" s="33">
        <v>7</v>
      </c>
      <c r="B22" s="85" t="s">
        <v>68</v>
      </c>
      <c r="C22" s="34" t="s">
        <v>32</v>
      </c>
      <c r="D22" s="35"/>
      <c r="E22" s="68"/>
      <c r="F22" s="75"/>
      <c r="G22" s="15"/>
      <c r="H22" s="15"/>
      <c r="I22" s="36"/>
      <c r="J22" s="16"/>
      <c r="K22" s="17"/>
      <c r="L22" s="17"/>
      <c r="M22" s="18"/>
      <c r="N22" s="19"/>
      <c r="O22" s="19"/>
      <c r="P22" s="37"/>
      <c r="Q22" s="19"/>
      <c r="R22" s="19"/>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1">
        <v>1</v>
      </c>
      <c r="IF22" s="21" t="s">
        <v>33</v>
      </c>
      <c r="IG22" s="21" t="s">
        <v>34</v>
      </c>
      <c r="IH22" s="21">
        <v>10</v>
      </c>
      <c r="II22" s="21" t="s">
        <v>35</v>
      </c>
    </row>
    <row r="23" spans="1:243" s="20" customFormat="1" ht="16.5" customHeight="1">
      <c r="A23" s="33">
        <v>7.01</v>
      </c>
      <c r="B23" s="85" t="s">
        <v>69</v>
      </c>
      <c r="C23" s="34" t="s">
        <v>36</v>
      </c>
      <c r="D23" s="58">
        <v>88</v>
      </c>
      <c r="E23" s="69" t="s">
        <v>56</v>
      </c>
      <c r="F23" s="76">
        <v>332.55</v>
      </c>
      <c r="G23" s="22"/>
      <c r="H23" s="15"/>
      <c r="I23" s="36" t="s">
        <v>38</v>
      </c>
      <c r="J23" s="16">
        <f>IF(I23="Less(-)",-1,1)</f>
        <v>1</v>
      </c>
      <c r="K23" s="17" t="s">
        <v>44</v>
      </c>
      <c r="L23" s="17" t="s">
        <v>6</v>
      </c>
      <c r="M23" s="42"/>
      <c r="N23" s="22"/>
      <c r="O23" s="22"/>
      <c r="P23" s="43"/>
      <c r="Q23" s="22"/>
      <c r="R23" s="22"/>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59">
        <f>total_amount_ba($B$2,$D$2,D23,F23,J23,K23,M23)</f>
        <v>29264.4</v>
      </c>
      <c r="BB23" s="65">
        <f>BA23+SUM(N23:AZ23)</f>
        <v>29264.4</v>
      </c>
      <c r="BC23" s="41" t="str">
        <f>SpellNumber(L23,BB23)</f>
        <v>INR  Twenty Nine Thousand Two Hundred &amp; Sixty Four  and Paise Forty Only</v>
      </c>
      <c r="IE23" s="21">
        <v>1.01</v>
      </c>
      <c r="IF23" s="21" t="s">
        <v>39</v>
      </c>
      <c r="IG23" s="21" t="s">
        <v>34</v>
      </c>
      <c r="IH23" s="21">
        <v>123.223</v>
      </c>
      <c r="II23" s="21" t="s">
        <v>37</v>
      </c>
    </row>
    <row r="24" spans="1:243" s="20" customFormat="1" ht="34.5" customHeight="1">
      <c r="A24" s="33">
        <v>8</v>
      </c>
      <c r="B24" s="85" t="s">
        <v>70</v>
      </c>
      <c r="C24" s="34" t="s">
        <v>32</v>
      </c>
      <c r="D24" s="35"/>
      <c r="E24" s="66"/>
      <c r="F24" s="73"/>
      <c r="G24" s="15"/>
      <c r="H24" s="15"/>
      <c r="I24" s="36"/>
      <c r="J24" s="16"/>
      <c r="K24" s="17"/>
      <c r="L24" s="17"/>
      <c r="M24" s="18"/>
      <c r="N24" s="19"/>
      <c r="O24" s="19"/>
      <c r="P24" s="37"/>
      <c r="Q24" s="19"/>
      <c r="R24" s="19"/>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1">
        <v>1</v>
      </c>
      <c r="IF24" s="21" t="s">
        <v>33</v>
      </c>
      <c r="IG24" s="21" t="s">
        <v>34</v>
      </c>
      <c r="IH24" s="21">
        <v>10</v>
      </c>
      <c r="II24" s="21" t="s">
        <v>35</v>
      </c>
    </row>
    <row r="25" spans="1:243" s="20" customFormat="1" ht="30" customHeight="1">
      <c r="A25" s="33">
        <v>8.01</v>
      </c>
      <c r="B25" s="85" t="s">
        <v>71</v>
      </c>
      <c r="C25" s="34" t="s">
        <v>36</v>
      </c>
      <c r="D25" s="58">
        <v>156</v>
      </c>
      <c r="E25" s="67" t="s">
        <v>98</v>
      </c>
      <c r="F25" s="74">
        <v>36.2</v>
      </c>
      <c r="G25" s="22"/>
      <c r="H25" s="15"/>
      <c r="I25" s="36" t="s">
        <v>38</v>
      </c>
      <c r="J25" s="16">
        <f>IF(I25="Less(-)",-1,1)</f>
        <v>1</v>
      </c>
      <c r="K25" s="17" t="s">
        <v>44</v>
      </c>
      <c r="L25" s="17" t="s">
        <v>6</v>
      </c>
      <c r="M25" s="42"/>
      <c r="N25" s="22"/>
      <c r="O25" s="22"/>
      <c r="P25" s="43"/>
      <c r="Q25" s="22"/>
      <c r="R25" s="22"/>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59">
        <f>total_amount_ba($B$2,$D$2,D25,F25,J25,K25,M25)</f>
        <v>5647.2</v>
      </c>
      <c r="BB25" s="65">
        <f>BA25+SUM(N25:AZ25)</f>
        <v>5647.2</v>
      </c>
      <c r="BC25" s="41" t="str">
        <f>SpellNumber(L25,BB25)</f>
        <v>INR  Five Thousand Six Hundred &amp; Forty Seven  and Paise Twenty Only</v>
      </c>
      <c r="IE25" s="21">
        <v>1.01</v>
      </c>
      <c r="IF25" s="21" t="s">
        <v>39</v>
      </c>
      <c r="IG25" s="21" t="s">
        <v>34</v>
      </c>
      <c r="IH25" s="21">
        <v>123.223</v>
      </c>
      <c r="II25" s="21" t="s">
        <v>37</v>
      </c>
    </row>
    <row r="26" spans="1:243" s="20" customFormat="1" ht="16.5" customHeight="1">
      <c r="A26" s="33">
        <v>9</v>
      </c>
      <c r="B26" s="82" t="s">
        <v>61</v>
      </c>
      <c r="C26" s="34" t="s">
        <v>32</v>
      </c>
      <c r="D26" s="35"/>
      <c r="E26" s="66"/>
      <c r="F26" s="73"/>
      <c r="G26" s="15"/>
      <c r="H26" s="15"/>
      <c r="I26" s="36"/>
      <c r="J26" s="16"/>
      <c r="K26" s="17"/>
      <c r="L26" s="17"/>
      <c r="M26" s="18"/>
      <c r="N26" s="19"/>
      <c r="O26" s="19"/>
      <c r="P26" s="37"/>
      <c r="Q26" s="19"/>
      <c r="R26" s="19"/>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21">
        <v>1</v>
      </c>
      <c r="IF26" s="21" t="s">
        <v>33</v>
      </c>
      <c r="IG26" s="21" t="s">
        <v>34</v>
      </c>
      <c r="IH26" s="21">
        <v>10</v>
      </c>
      <c r="II26" s="21" t="s">
        <v>35</v>
      </c>
    </row>
    <row r="27" spans="1:243" s="20" customFormat="1" ht="16.5" customHeight="1">
      <c r="A27" s="33">
        <v>9.01</v>
      </c>
      <c r="B27" s="84" t="s">
        <v>72</v>
      </c>
      <c r="C27" s="34" t="s">
        <v>36</v>
      </c>
      <c r="D27" s="58">
        <v>6</v>
      </c>
      <c r="E27" s="70" t="s">
        <v>56</v>
      </c>
      <c r="F27" s="77">
        <v>4478.15</v>
      </c>
      <c r="G27" s="22"/>
      <c r="H27" s="15"/>
      <c r="I27" s="36" t="s">
        <v>38</v>
      </c>
      <c r="J27" s="16">
        <f>IF(I27="Less(-)",-1,1)</f>
        <v>1</v>
      </c>
      <c r="K27" s="17" t="s">
        <v>44</v>
      </c>
      <c r="L27" s="17" t="s">
        <v>6</v>
      </c>
      <c r="M27" s="42"/>
      <c r="N27" s="22"/>
      <c r="O27" s="22"/>
      <c r="P27" s="43"/>
      <c r="Q27" s="22"/>
      <c r="R27" s="22"/>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59">
        <f>total_amount_ba($B$2,$D$2,D27,F27,J27,K27,M27)</f>
        <v>26868.9</v>
      </c>
      <c r="BB27" s="65">
        <f>BA27+SUM(N27:AZ27)</f>
        <v>26868.9</v>
      </c>
      <c r="BC27" s="41" t="str">
        <f>SpellNumber(L27,BB27)</f>
        <v>INR  Twenty Six Thousand Eight Hundred &amp; Sixty Eight  and Paise Ninety Only</v>
      </c>
      <c r="IE27" s="21">
        <v>1.01</v>
      </c>
      <c r="IF27" s="21" t="s">
        <v>39</v>
      </c>
      <c r="IG27" s="21" t="s">
        <v>34</v>
      </c>
      <c r="IH27" s="21">
        <v>123.223</v>
      </c>
      <c r="II27" s="21" t="s">
        <v>37</v>
      </c>
    </row>
    <row r="28" spans="1:243" s="20" customFormat="1" ht="20.25" customHeight="1">
      <c r="A28" s="33">
        <v>10</v>
      </c>
      <c r="B28" s="86" t="s">
        <v>54</v>
      </c>
      <c r="C28" s="34" t="s">
        <v>32</v>
      </c>
      <c r="D28" s="35"/>
      <c r="E28" s="68"/>
      <c r="F28" s="75"/>
      <c r="G28" s="15"/>
      <c r="H28" s="15"/>
      <c r="I28" s="36"/>
      <c r="J28" s="16"/>
      <c r="K28" s="17"/>
      <c r="L28" s="17"/>
      <c r="M28" s="18"/>
      <c r="N28" s="19"/>
      <c r="O28" s="19"/>
      <c r="P28" s="37"/>
      <c r="Q28" s="19"/>
      <c r="R28" s="19"/>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21">
        <v>1</v>
      </c>
      <c r="IF28" s="21" t="s">
        <v>33</v>
      </c>
      <c r="IG28" s="21" t="s">
        <v>34</v>
      </c>
      <c r="IH28" s="21">
        <v>10</v>
      </c>
      <c r="II28" s="21" t="s">
        <v>35</v>
      </c>
    </row>
    <row r="29" spans="1:243" s="20" customFormat="1" ht="16.5" customHeight="1">
      <c r="A29" s="33">
        <v>10.01</v>
      </c>
      <c r="B29" s="85" t="s">
        <v>73</v>
      </c>
      <c r="C29" s="34" t="s">
        <v>36</v>
      </c>
      <c r="D29" s="58">
        <v>45</v>
      </c>
      <c r="E29" s="69" t="s">
        <v>97</v>
      </c>
      <c r="F29" s="76">
        <v>168.25</v>
      </c>
      <c r="G29" s="22"/>
      <c r="H29" s="15"/>
      <c r="I29" s="36" t="s">
        <v>38</v>
      </c>
      <c r="J29" s="16">
        <f>IF(I29="Less(-)",-1,1)</f>
        <v>1</v>
      </c>
      <c r="K29" s="17" t="s">
        <v>44</v>
      </c>
      <c r="L29" s="17" t="s">
        <v>6</v>
      </c>
      <c r="M29" s="42"/>
      <c r="N29" s="22"/>
      <c r="O29" s="22"/>
      <c r="P29" s="43"/>
      <c r="Q29" s="22"/>
      <c r="R29" s="22"/>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59">
        <f>total_amount_ba($B$2,$D$2,D29,F29,J29,K29,M29)</f>
        <v>7571.25</v>
      </c>
      <c r="BB29" s="65">
        <f>BA29+SUM(N29:AZ29)</f>
        <v>7571.25</v>
      </c>
      <c r="BC29" s="41" t="str">
        <f>SpellNumber(L29,BB29)</f>
        <v>INR  Seven Thousand Five Hundred &amp; Seventy One  and Paise Twenty Five Only</v>
      </c>
      <c r="IE29" s="21">
        <v>1.01</v>
      </c>
      <c r="IF29" s="21" t="s">
        <v>39</v>
      </c>
      <c r="IG29" s="21" t="s">
        <v>34</v>
      </c>
      <c r="IH29" s="21">
        <v>123.223</v>
      </c>
      <c r="II29" s="21" t="s">
        <v>37</v>
      </c>
    </row>
    <row r="30" spans="1:243" s="20" customFormat="1" ht="36" customHeight="1">
      <c r="A30" s="33">
        <v>11</v>
      </c>
      <c r="B30" s="86" t="s">
        <v>74</v>
      </c>
      <c r="C30" s="34" t="s">
        <v>32</v>
      </c>
      <c r="D30" s="35"/>
      <c r="E30" s="66"/>
      <c r="F30" s="73"/>
      <c r="G30" s="15"/>
      <c r="H30" s="15"/>
      <c r="I30" s="36"/>
      <c r="J30" s="16"/>
      <c r="K30" s="17"/>
      <c r="L30" s="17"/>
      <c r="M30" s="18"/>
      <c r="N30" s="19"/>
      <c r="O30" s="19"/>
      <c r="P30" s="37"/>
      <c r="Q30" s="19"/>
      <c r="R30" s="19"/>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1">
        <v>1</v>
      </c>
      <c r="IF30" s="21" t="s">
        <v>33</v>
      </c>
      <c r="IG30" s="21" t="s">
        <v>34</v>
      </c>
      <c r="IH30" s="21">
        <v>10</v>
      </c>
      <c r="II30" s="21" t="s">
        <v>35</v>
      </c>
    </row>
    <row r="31" spans="1:243" s="20" customFormat="1" ht="16.5" customHeight="1">
      <c r="A31" s="33">
        <v>11.01</v>
      </c>
      <c r="B31" s="85" t="s">
        <v>75</v>
      </c>
      <c r="C31" s="34" t="s">
        <v>36</v>
      </c>
      <c r="D31" s="58">
        <v>16</v>
      </c>
      <c r="E31" s="67" t="s">
        <v>99</v>
      </c>
      <c r="F31" s="74">
        <v>85.95</v>
      </c>
      <c r="G31" s="22"/>
      <c r="H31" s="15"/>
      <c r="I31" s="36" t="s">
        <v>38</v>
      </c>
      <c r="J31" s="16">
        <f>IF(I31="Less(-)",-1,1)</f>
        <v>1</v>
      </c>
      <c r="K31" s="17" t="s">
        <v>44</v>
      </c>
      <c r="L31" s="17" t="s">
        <v>6</v>
      </c>
      <c r="M31" s="42"/>
      <c r="N31" s="22"/>
      <c r="O31" s="22"/>
      <c r="P31" s="43"/>
      <c r="Q31" s="22"/>
      <c r="R31" s="22"/>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59">
        <f>total_amount_ba($B$2,$D$2,D31,F31,J31,K31,M31)</f>
        <v>1375.2</v>
      </c>
      <c r="BB31" s="65">
        <f>BA31+SUM(N31:AZ31)</f>
        <v>1375.2</v>
      </c>
      <c r="BC31" s="41" t="str">
        <f>SpellNumber(L31,BB31)</f>
        <v>INR  One Thousand Three Hundred &amp; Seventy Five  and Paise Twenty Only</v>
      </c>
      <c r="IE31" s="21">
        <v>1.01</v>
      </c>
      <c r="IF31" s="21" t="s">
        <v>39</v>
      </c>
      <c r="IG31" s="21" t="s">
        <v>34</v>
      </c>
      <c r="IH31" s="21">
        <v>123.223</v>
      </c>
      <c r="II31" s="21" t="s">
        <v>37</v>
      </c>
    </row>
    <row r="32" spans="1:243" s="20" customFormat="1" ht="46.5" customHeight="1">
      <c r="A32" s="33">
        <v>12</v>
      </c>
      <c r="B32" s="83" t="s">
        <v>76</v>
      </c>
      <c r="C32" s="34" t="s">
        <v>36</v>
      </c>
      <c r="D32" s="58">
        <v>88</v>
      </c>
      <c r="E32" s="67" t="s">
        <v>56</v>
      </c>
      <c r="F32" s="74">
        <v>125.75</v>
      </c>
      <c r="G32" s="22"/>
      <c r="H32" s="15"/>
      <c r="I32" s="36" t="s">
        <v>38</v>
      </c>
      <c r="J32" s="16">
        <f>IF(I32="Less(-)",-1,1)</f>
        <v>1</v>
      </c>
      <c r="K32" s="17" t="s">
        <v>44</v>
      </c>
      <c r="L32" s="17" t="s">
        <v>6</v>
      </c>
      <c r="M32" s="42"/>
      <c r="N32" s="22"/>
      <c r="O32" s="22"/>
      <c r="P32" s="43"/>
      <c r="Q32" s="22"/>
      <c r="R32" s="22"/>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59">
        <f>total_amount_ba($B$2,$D$2,D32,F32,J32,K32,M32)</f>
        <v>11066</v>
      </c>
      <c r="BB32" s="65">
        <f>BA32+SUM(N32:AZ32)</f>
        <v>11066</v>
      </c>
      <c r="BC32" s="41" t="str">
        <f>SpellNumber(L32,BB32)</f>
        <v>INR  Eleven Thousand  &amp;Sixty Six  Only</v>
      </c>
      <c r="IE32" s="21">
        <v>1.01</v>
      </c>
      <c r="IF32" s="21" t="s">
        <v>39</v>
      </c>
      <c r="IG32" s="21" t="s">
        <v>34</v>
      </c>
      <c r="IH32" s="21">
        <v>123.223</v>
      </c>
      <c r="II32" s="21" t="s">
        <v>37</v>
      </c>
    </row>
    <row r="33" spans="1:243" s="20" customFormat="1" ht="44.25" customHeight="1">
      <c r="A33" s="33">
        <v>13</v>
      </c>
      <c r="B33" s="85" t="s">
        <v>77</v>
      </c>
      <c r="C33" s="34" t="s">
        <v>36</v>
      </c>
      <c r="D33" s="58">
        <v>50</v>
      </c>
      <c r="E33" s="71" t="s">
        <v>97</v>
      </c>
      <c r="F33" s="78">
        <v>87.35</v>
      </c>
      <c r="G33" s="22"/>
      <c r="H33" s="15"/>
      <c r="I33" s="36" t="s">
        <v>38</v>
      </c>
      <c r="J33" s="16">
        <f>IF(I33="Less(-)",-1,1)</f>
        <v>1</v>
      </c>
      <c r="K33" s="17" t="s">
        <v>44</v>
      </c>
      <c r="L33" s="17" t="s">
        <v>6</v>
      </c>
      <c r="M33" s="42"/>
      <c r="N33" s="22"/>
      <c r="O33" s="22"/>
      <c r="P33" s="43"/>
      <c r="Q33" s="22"/>
      <c r="R33" s="22"/>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59">
        <f>total_amount_ba($B$2,$D$2,D33,F33,J33,K33,M33)</f>
        <v>4367.5</v>
      </c>
      <c r="BB33" s="65">
        <f>BA33+SUM(N33:AZ33)</f>
        <v>4367.5</v>
      </c>
      <c r="BC33" s="41" t="str">
        <f>SpellNumber(L33,BB33)</f>
        <v>INR  Four Thousand Three Hundred &amp; Sixty Seven  and Paise Fifty Only</v>
      </c>
      <c r="IE33" s="21">
        <v>1.01</v>
      </c>
      <c r="IF33" s="21" t="s">
        <v>39</v>
      </c>
      <c r="IG33" s="21" t="s">
        <v>34</v>
      </c>
      <c r="IH33" s="21">
        <v>123.223</v>
      </c>
      <c r="II33" s="21" t="s">
        <v>37</v>
      </c>
    </row>
    <row r="34" spans="1:243" s="20" customFormat="1" ht="30.75" customHeight="1">
      <c r="A34" s="33">
        <v>14</v>
      </c>
      <c r="B34" s="86" t="s">
        <v>78</v>
      </c>
      <c r="C34" s="34" t="s">
        <v>32</v>
      </c>
      <c r="D34" s="35"/>
      <c r="E34" s="68"/>
      <c r="F34" s="75"/>
      <c r="G34" s="15"/>
      <c r="H34" s="15"/>
      <c r="I34" s="36"/>
      <c r="J34" s="16"/>
      <c r="K34" s="17"/>
      <c r="L34" s="17"/>
      <c r="M34" s="18"/>
      <c r="N34" s="19"/>
      <c r="O34" s="19"/>
      <c r="P34" s="37"/>
      <c r="Q34" s="19"/>
      <c r="R34" s="19"/>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c r="BB34" s="40"/>
      <c r="BC34" s="41"/>
      <c r="IE34" s="21">
        <v>1</v>
      </c>
      <c r="IF34" s="21" t="s">
        <v>33</v>
      </c>
      <c r="IG34" s="21" t="s">
        <v>34</v>
      </c>
      <c r="IH34" s="21">
        <v>10</v>
      </c>
      <c r="II34" s="21" t="s">
        <v>35</v>
      </c>
    </row>
    <row r="35" spans="1:243" s="20" customFormat="1" ht="16.5" customHeight="1">
      <c r="A35" s="33">
        <v>14.01</v>
      </c>
      <c r="B35" s="85" t="s">
        <v>79</v>
      </c>
      <c r="C35" s="34" t="s">
        <v>36</v>
      </c>
      <c r="D35" s="58">
        <v>39</v>
      </c>
      <c r="E35" s="69" t="s">
        <v>97</v>
      </c>
      <c r="F35" s="76">
        <v>78.4</v>
      </c>
      <c r="G35" s="22"/>
      <c r="H35" s="15"/>
      <c r="I35" s="36" t="s">
        <v>38</v>
      </c>
      <c r="J35" s="16">
        <f>IF(I35="Less(-)",-1,1)</f>
        <v>1</v>
      </c>
      <c r="K35" s="17" t="s">
        <v>44</v>
      </c>
      <c r="L35" s="17" t="s">
        <v>6</v>
      </c>
      <c r="M35" s="42"/>
      <c r="N35" s="22"/>
      <c r="O35" s="22"/>
      <c r="P35" s="43"/>
      <c r="Q35" s="22"/>
      <c r="R35" s="22"/>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59">
        <f>total_amount_ba($B$2,$D$2,D35,F35,J35,K35,M35)</f>
        <v>3057.6</v>
      </c>
      <c r="BB35" s="65">
        <f>BA35+SUM(N35:AZ35)</f>
        <v>3057.6</v>
      </c>
      <c r="BC35" s="41" t="str">
        <f>SpellNumber(L35,BB35)</f>
        <v>INR  Three Thousand  &amp;Fifty Seven  and Paise Sixty Only</v>
      </c>
      <c r="IE35" s="21">
        <v>1.01</v>
      </c>
      <c r="IF35" s="21" t="s">
        <v>39</v>
      </c>
      <c r="IG35" s="21" t="s">
        <v>34</v>
      </c>
      <c r="IH35" s="21">
        <v>123.223</v>
      </c>
      <c r="II35" s="21" t="s">
        <v>37</v>
      </c>
    </row>
    <row r="36" spans="1:243" s="20" customFormat="1" ht="16.5" customHeight="1">
      <c r="A36" s="33">
        <v>15</v>
      </c>
      <c r="B36" s="86" t="s">
        <v>80</v>
      </c>
      <c r="C36" s="34" t="s">
        <v>32</v>
      </c>
      <c r="D36" s="35"/>
      <c r="E36" s="66"/>
      <c r="F36" s="73"/>
      <c r="G36" s="15"/>
      <c r="H36" s="15"/>
      <c r="I36" s="36"/>
      <c r="J36" s="16"/>
      <c r="K36" s="17"/>
      <c r="L36" s="17"/>
      <c r="M36" s="18"/>
      <c r="N36" s="19"/>
      <c r="O36" s="19"/>
      <c r="P36" s="37"/>
      <c r="Q36" s="19"/>
      <c r="R36" s="19"/>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21">
        <v>1</v>
      </c>
      <c r="IF36" s="21" t="s">
        <v>33</v>
      </c>
      <c r="IG36" s="21" t="s">
        <v>34</v>
      </c>
      <c r="IH36" s="21">
        <v>10</v>
      </c>
      <c r="II36" s="21" t="s">
        <v>35</v>
      </c>
    </row>
    <row r="37" spans="1:243" s="20" customFormat="1" ht="27.75" customHeight="1">
      <c r="A37" s="33">
        <v>15.01</v>
      </c>
      <c r="B37" s="85" t="s">
        <v>81</v>
      </c>
      <c r="C37" s="34" t="s">
        <v>36</v>
      </c>
      <c r="D37" s="58">
        <v>240</v>
      </c>
      <c r="E37" s="69" t="s">
        <v>58</v>
      </c>
      <c r="F37" s="76">
        <v>96.05</v>
      </c>
      <c r="G37" s="22"/>
      <c r="H37" s="15"/>
      <c r="I37" s="36" t="s">
        <v>38</v>
      </c>
      <c r="J37" s="16">
        <f>IF(I37="Less(-)",-1,1)</f>
        <v>1</v>
      </c>
      <c r="K37" s="17" t="s">
        <v>44</v>
      </c>
      <c r="L37" s="17" t="s">
        <v>6</v>
      </c>
      <c r="M37" s="42"/>
      <c r="N37" s="22"/>
      <c r="O37" s="22"/>
      <c r="P37" s="43"/>
      <c r="Q37" s="22"/>
      <c r="R37" s="22"/>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59">
        <f>total_amount_ba($B$2,$D$2,D37,F37,J37,K37,M37)</f>
        <v>23052</v>
      </c>
      <c r="BB37" s="65">
        <f>BA37+SUM(N37:AZ37)</f>
        <v>23052</v>
      </c>
      <c r="BC37" s="41" t="str">
        <f>SpellNumber(L37,BB37)</f>
        <v>INR  Twenty Three Thousand  &amp;Fifty Two  Only</v>
      </c>
      <c r="IE37" s="21">
        <v>1.01</v>
      </c>
      <c r="IF37" s="21" t="s">
        <v>39</v>
      </c>
      <c r="IG37" s="21" t="s">
        <v>34</v>
      </c>
      <c r="IH37" s="21">
        <v>123.223</v>
      </c>
      <c r="II37" s="21" t="s">
        <v>37</v>
      </c>
    </row>
    <row r="38" spans="1:243" s="20" customFormat="1" ht="57" customHeight="1">
      <c r="A38" s="33">
        <v>16</v>
      </c>
      <c r="B38" s="86" t="s">
        <v>82</v>
      </c>
      <c r="C38" s="34" t="s">
        <v>32</v>
      </c>
      <c r="D38" s="35"/>
      <c r="E38" s="66"/>
      <c r="F38" s="73"/>
      <c r="G38" s="15"/>
      <c r="H38" s="15"/>
      <c r="I38" s="36"/>
      <c r="J38" s="16"/>
      <c r="K38" s="17"/>
      <c r="L38" s="17"/>
      <c r="M38" s="18"/>
      <c r="N38" s="19"/>
      <c r="O38" s="19"/>
      <c r="P38" s="37"/>
      <c r="Q38" s="19"/>
      <c r="R38" s="19"/>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21">
        <v>1</v>
      </c>
      <c r="IF38" s="21" t="s">
        <v>33</v>
      </c>
      <c r="IG38" s="21" t="s">
        <v>34</v>
      </c>
      <c r="IH38" s="21">
        <v>10</v>
      </c>
      <c r="II38" s="21" t="s">
        <v>35</v>
      </c>
    </row>
    <row r="39" spans="1:243" s="20" customFormat="1" ht="16.5" customHeight="1">
      <c r="A39" s="33">
        <v>16.01</v>
      </c>
      <c r="B39" s="85" t="s">
        <v>83</v>
      </c>
      <c r="C39" s="34" t="s">
        <v>36</v>
      </c>
      <c r="D39" s="58">
        <v>18</v>
      </c>
      <c r="E39" s="67" t="s">
        <v>58</v>
      </c>
      <c r="F39" s="74">
        <v>274.8</v>
      </c>
      <c r="G39" s="22"/>
      <c r="H39" s="15"/>
      <c r="I39" s="36" t="s">
        <v>38</v>
      </c>
      <c r="J39" s="16">
        <f>IF(I39="Less(-)",-1,1)</f>
        <v>1</v>
      </c>
      <c r="K39" s="17" t="s">
        <v>44</v>
      </c>
      <c r="L39" s="17" t="s">
        <v>6</v>
      </c>
      <c r="M39" s="42"/>
      <c r="N39" s="22"/>
      <c r="O39" s="22"/>
      <c r="P39" s="43"/>
      <c r="Q39" s="22"/>
      <c r="R39" s="22"/>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59">
        <f>total_amount_ba($B$2,$D$2,D39,F39,J39,K39,M39)</f>
        <v>4946.4</v>
      </c>
      <c r="BB39" s="65">
        <f>BA39+SUM(N39:AZ39)</f>
        <v>4946.4</v>
      </c>
      <c r="BC39" s="41" t="str">
        <f>SpellNumber(L39,BB39)</f>
        <v>INR  Four Thousand Nine Hundred &amp; Forty Six  and Paise Forty Only</v>
      </c>
      <c r="IE39" s="21">
        <v>1.01</v>
      </c>
      <c r="IF39" s="21" t="s">
        <v>39</v>
      </c>
      <c r="IG39" s="21" t="s">
        <v>34</v>
      </c>
      <c r="IH39" s="21">
        <v>123.223</v>
      </c>
      <c r="II39" s="21" t="s">
        <v>37</v>
      </c>
    </row>
    <row r="40" spans="1:243" s="20" customFormat="1" ht="16.5" customHeight="1">
      <c r="A40" s="33">
        <v>17</v>
      </c>
      <c r="B40" s="86" t="s">
        <v>84</v>
      </c>
      <c r="C40" s="34" t="s">
        <v>36</v>
      </c>
      <c r="D40" s="58">
        <v>11236</v>
      </c>
      <c r="E40" s="72" t="s">
        <v>58</v>
      </c>
      <c r="F40" s="79">
        <v>8.35</v>
      </c>
      <c r="G40" s="22"/>
      <c r="H40" s="15"/>
      <c r="I40" s="36" t="s">
        <v>38</v>
      </c>
      <c r="J40" s="16">
        <f>IF(I40="Less(-)",-1,1)</f>
        <v>1</v>
      </c>
      <c r="K40" s="17" t="s">
        <v>44</v>
      </c>
      <c r="L40" s="17" t="s">
        <v>6</v>
      </c>
      <c r="M40" s="42"/>
      <c r="N40" s="22"/>
      <c r="O40" s="22"/>
      <c r="P40" s="43"/>
      <c r="Q40" s="22"/>
      <c r="R40" s="22"/>
      <c r="S40" s="43"/>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59">
        <f>total_amount_ba($B$2,$D$2,D40,F40,J40,K40,M40)</f>
        <v>93820.6</v>
      </c>
      <c r="BB40" s="65">
        <f>BA40+SUM(N40:AZ40)</f>
        <v>93820.6</v>
      </c>
      <c r="BC40" s="41" t="str">
        <f>SpellNumber(L40,BB40)</f>
        <v>INR  Ninety Three Thousand Eight Hundred &amp; Twenty  and Paise Sixty Only</v>
      </c>
      <c r="IE40" s="21">
        <v>1.01</v>
      </c>
      <c r="IF40" s="21" t="s">
        <v>39</v>
      </c>
      <c r="IG40" s="21" t="s">
        <v>34</v>
      </c>
      <c r="IH40" s="21">
        <v>123.223</v>
      </c>
      <c r="II40" s="21" t="s">
        <v>37</v>
      </c>
    </row>
    <row r="41" spans="1:243" s="20" customFormat="1" ht="16.5" customHeight="1">
      <c r="A41" s="33">
        <v>18</v>
      </c>
      <c r="B41" s="86" t="s">
        <v>85</v>
      </c>
      <c r="C41" s="34" t="s">
        <v>32</v>
      </c>
      <c r="D41" s="35"/>
      <c r="E41" s="72"/>
      <c r="F41" s="79"/>
      <c r="G41" s="15"/>
      <c r="H41" s="15"/>
      <c r="I41" s="36"/>
      <c r="J41" s="16"/>
      <c r="K41" s="17"/>
      <c r="L41" s="17"/>
      <c r="M41" s="18"/>
      <c r="N41" s="19"/>
      <c r="O41" s="19"/>
      <c r="P41" s="37"/>
      <c r="Q41" s="19"/>
      <c r="R41" s="19"/>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9"/>
      <c r="BB41" s="40"/>
      <c r="BC41" s="41"/>
      <c r="IE41" s="21">
        <v>1</v>
      </c>
      <c r="IF41" s="21" t="s">
        <v>33</v>
      </c>
      <c r="IG41" s="21" t="s">
        <v>34</v>
      </c>
      <c r="IH41" s="21">
        <v>10</v>
      </c>
      <c r="II41" s="21" t="s">
        <v>35</v>
      </c>
    </row>
    <row r="42" spans="1:243" s="20" customFormat="1" ht="16.5" customHeight="1">
      <c r="A42" s="33">
        <v>18.01</v>
      </c>
      <c r="B42" s="85" t="s">
        <v>86</v>
      </c>
      <c r="C42" s="34" t="s">
        <v>36</v>
      </c>
      <c r="D42" s="58">
        <v>2154</v>
      </c>
      <c r="E42" s="67" t="s">
        <v>58</v>
      </c>
      <c r="F42" s="74">
        <v>10.25</v>
      </c>
      <c r="G42" s="22"/>
      <c r="H42" s="15"/>
      <c r="I42" s="36" t="s">
        <v>38</v>
      </c>
      <c r="J42" s="16">
        <f>IF(I42="Less(-)",-1,1)</f>
        <v>1</v>
      </c>
      <c r="K42" s="17" t="s">
        <v>44</v>
      </c>
      <c r="L42" s="17" t="s">
        <v>6</v>
      </c>
      <c r="M42" s="42"/>
      <c r="N42" s="22"/>
      <c r="O42" s="22"/>
      <c r="P42" s="43"/>
      <c r="Q42" s="22"/>
      <c r="R42" s="22"/>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59">
        <f>total_amount_ba($B$2,$D$2,D42,F42,J42,K42,M42)</f>
        <v>22078.5</v>
      </c>
      <c r="BB42" s="65">
        <f>BA42+SUM(N42:AZ42)</f>
        <v>22078.5</v>
      </c>
      <c r="BC42" s="41" t="str">
        <f>SpellNumber(L42,BB42)</f>
        <v>INR  Twenty Two Thousand  &amp;Seventy Eight  and Paise Fifty Only</v>
      </c>
      <c r="IE42" s="21">
        <v>1.01</v>
      </c>
      <c r="IF42" s="21" t="s">
        <v>39</v>
      </c>
      <c r="IG42" s="21" t="s">
        <v>34</v>
      </c>
      <c r="IH42" s="21">
        <v>123.223</v>
      </c>
      <c r="II42" s="21" t="s">
        <v>37</v>
      </c>
    </row>
    <row r="43" spans="1:243" s="20" customFormat="1" ht="28.5" customHeight="1">
      <c r="A43" s="33">
        <v>19</v>
      </c>
      <c r="B43" s="86" t="s">
        <v>87</v>
      </c>
      <c r="C43" s="34" t="s">
        <v>32</v>
      </c>
      <c r="D43" s="35"/>
      <c r="E43" s="66"/>
      <c r="F43" s="73"/>
      <c r="G43" s="15"/>
      <c r="H43" s="15"/>
      <c r="I43" s="36"/>
      <c r="J43" s="16"/>
      <c r="K43" s="17"/>
      <c r="L43" s="17"/>
      <c r="M43" s="18"/>
      <c r="N43" s="19"/>
      <c r="O43" s="19"/>
      <c r="P43" s="37"/>
      <c r="Q43" s="19"/>
      <c r="R43" s="19"/>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9"/>
      <c r="BB43" s="40"/>
      <c r="BC43" s="41"/>
      <c r="IE43" s="21">
        <v>1</v>
      </c>
      <c r="IF43" s="21" t="s">
        <v>33</v>
      </c>
      <c r="IG43" s="21" t="s">
        <v>34</v>
      </c>
      <c r="IH43" s="21">
        <v>10</v>
      </c>
      <c r="II43" s="21" t="s">
        <v>35</v>
      </c>
    </row>
    <row r="44" spans="1:243" s="20" customFormat="1" ht="28.5" customHeight="1">
      <c r="A44" s="33">
        <v>19.01</v>
      </c>
      <c r="B44" s="85" t="s">
        <v>88</v>
      </c>
      <c r="C44" s="34" t="s">
        <v>36</v>
      </c>
      <c r="D44" s="58">
        <v>9150</v>
      </c>
      <c r="E44" s="70" t="s">
        <v>58</v>
      </c>
      <c r="F44" s="77">
        <v>93.7</v>
      </c>
      <c r="G44" s="22"/>
      <c r="H44" s="15"/>
      <c r="I44" s="36" t="s">
        <v>38</v>
      </c>
      <c r="J44" s="16">
        <f>IF(I44="Less(-)",-1,1)</f>
        <v>1</v>
      </c>
      <c r="K44" s="17" t="s">
        <v>44</v>
      </c>
      <c r="L44" s="17" t="s">
        <v>6</v>
      </c>
      <c r="M44" s="42"/>
      <c r="N44" s="22"/>
      <c r="O44" s="22"/>
      <c r="P44" s="43"/>
      <c r="Q44" s="22"/>
      <c r="R44" s="22"/>
      <c r="S44" s="43"/>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59">
        <f>total_amount_ba($B$2,$D$2,D44,F44,J44,K44,M44)</f>
        <v>857355</v>
      </c>
      <c r="BB44" s="65">
        <f>BA44+SUM(N44:AZ44)</f>
        <v>857355</v>
      </c>
      <c r="BC44" s="41" t="str">
        <f>SpellNumber(L44,BB44)</f>
        <v>INR  Eight Lakh Fifty Seven Thousand Three Hundred &amp; Fifty Five  Only</v>
      </c>
      <c r="IE44" s="21">
        <v>1.01</v>
      </c>
      <c r="IF44" s="21" t="s">
        <v>39</v>
      </c>
      <c r="IG44" s="21" t="s">
        <v>34</v>
      </c>
      <c r="IH44" s="21">
        <v>123.223</v>
      </c>
      <c r="II44" s="21" t="s">
        <v>37</v>
      </c>
    </row>
    <row r="45" spans="1:243" s="20" customFormat="1" ht="33.75" customHeight="1">
      <c r="A45" s="33">
        <v>20</v>
      </c>
      <c r="B45" s="86" t="s">
        <v>89</v>
      </c>
      <c r="C45" s="34" t="s">
        <v>32</v>
      </c>
      <c r="D45" s="35"/>
      <c r="E45" s="66"/>
      <c r="F45" s="73"/>
      <c r="G45" s="15"/>
      <c r="H45" s="15"/>
      <c r="I45" s="36"/>
      <c r="J45" s="16"/>
      <c r="K45" s="17"/>
      <c r="L45" s="17"/>
      <c r="M45" s="18"/>
      <c r="N45" s="19"/>
      <c r="O45" s="19"/>
      <c r="P45" s="37"/>
      <c r="Q45" s="19"/>
      <c r="R45" s="19"/>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9"/>
      <c r="BB45" s="40"/>
      <c r="BC45" s="41"/>
      <c r="IE45" s="21">
        <v>1</v>
      </c>
      <c r="IF45" s="21" t="s">
        <v>33</v>
      </c>
      <c r="IG45" s="21" t="s">
        <v>34</v>
      </c>
      <c r="IH45" s="21">
        <v>10</v>
      </c>
      <c r="II45" s="21" t="s">
        <v>35</v>
      </c>
    </row>
    <row r="46" spans="1:243" s="20" customFormat="1" ht="16.5" customHeight="1">
      <c r="A46" s="33">
        <v>20.01</v>
      </c>
      <c r="B46" s="85" t="s">
        <v>90</v>
      </c>
      <c r="C46" s="34" t="s">
        <v>36</v>
      </c>
      <c r="D46" s="58">
        <v>3117</v>
      </c>
      <c r="E46" s="67" t="s">
        <v>58</v>
      </c>
      <c r="F46" s="74">
        <v>33.35</v>
      </c>
      <c r="G46" s="22"/>
      <c r="H46" s="15"/>
      <c r="I46" s="36" t="s">
        <v>38</v>
      </c>
      <c r="J46" s="16">
        <f>IF(I46="Less(-)",-1,1)</f>
        <v>1</v>
      </c>
      <c r="K46" s="17" t="s">
        <v>44</v>
      </c>
      <c r="L46" s="17" t="s">
        <v>6</v>
      </c>
      <c r="M46" s="42"/>
      <c r="N46" s="22"/>
      <c r="O46" s="22"/>
      <c r="P46" s="43"/>
      <c r="Q46" s="22"/>
      <c r="R46" s="22"/>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59">
        <f>total_amount_ba($B$2,$D$2,D46,F46,J46,K46,M46)</f>
        <v>103951.95</v>
      </c>
      <c r="BB46" s="65">
        <f>BA46+SUM(N46:AZ46)</f>
        <v>103951.95</v>
      </c>
      <c r="BC46" s="41" t="str">
        <f>SpellNumber(L46,BB46)</f>
        <v>INR  One Lakh Three Thousand Nine Hundred &amp; Fifty One  and Paise Ninety Five Only</v>
      </c>
      <c r="IE46" s="21">
        <v>1.01</v>
      </c>
      <c r="IF46" s="21" t="s">
        <v>39</v>
      </c>
      <c r="IG46" s="21" t="s">
        <v>34</v>
      </c>
      <c r="IH46" s="21">
        <v>123.223</v>
      </c>
      <c r="II46" s="21" t="s">
        <v>37</v>
      </c>
    </row>
    <row r="47" spans="1:243" s="20" customFormat="1" ht="31.5" customHeight="1">
      <c r="A47" s="33">
        <v>21</v>
      </c>
      <c r="B47" s="86" t="s">
        <v>91</v>
      </c>
      <c r="C47" s="34" t="s">
        <v>32</v>
      </c>
      <c r="D47" s="35"/>
      <c r="E47" s="66"/>
      <c r="F47" s="73"/>
      <c r="G47" s="15"/>
      <c r="H47" s="15"/>
      <c r="I47" s="36"/>
      <c r="J47" s="16"/>
      <c r="K47" s="17"/>
      <c r="L47" s="17"/>
      <c r="M47" s="18"/>
      <c r="N47" s="19"/>
      <c r="O47" s="19"/>
      <c r="P47" s="37"/>
      <c r="Q47" s="19"/>
      <c r="R47" s="19"/>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21">
        <v>1</v>
      </c>
      <c r="IF47" s="21" t="s">
        <v>33</v>
      </c>
      <c r="IG47" s="21" t="s">
        <v>34</v>
      </c>
      <c r="IH47" s="21">
        <v>10</v>
      </c>
      <c r="II47" s="21" t="s">
        <v>35</v>
      </c>
    </row>
    <row r="48" spans="1:243" s="20" customFormat="1" ht="16.5" customHeight="1">
      <c r="A48" s="33">
        <v>21.01</v>
      </c>
      <c r="B48" s="85" t="s">
        <v>92</v>
      </c>
      <c r="C48" s="34" t="s">
        <v>36</v>
      </c>
      <c r="D48" s="58">
        <v>3327</v>
      </c>
      <c r="E48" s="67" t="s">
        <v>58</v>
      </c>
      <c r="F48" s="74">
        <v>51.3</v>
      </c>
      <c r="G48" s="22"/>
      <c r="H48" s="15"/>
      <c r="I48" s="36" t="s">
        <v>38</v>
      </c>
      <c r="J48" s="16">
        <f>IF(I48="Less(-)",-1,1)</f>
        <v>1</v>
      </c>
      <c r="K48" s="17" t="s">
        <v>44</v>
      </c>
      <c r="L48" s="17" t="s">
        <v>6</v>
      </c>
      <c r="M48" s="42"/>
      <c r="N48" s="22"/>
      <c r="O48" s="22"/>
      <c r="P48" s="43"/>
      <c r="Q48" s="22"/>
      <c r="R48" s="22"/>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59">
        <f>total_amount_ba($B$2,$D$2,D48,F48,J48,K48,M48)</f>
        <v>170675.1</v>
      </c>
      <c r="BB48" s="65">
        <f>BA48+SUM(N48:AZ48)</f>
        <v>170675.1</v>
      </c>
      <c r="BC48" s="41" t="str">
        <f>SpellNumber(L48,BB48)</f>
        <v>INR  One Lakh Seventy Thousand Six Hundred &amp; Seventy Five  and Paise Ten Only</v>
      </c>
      <c r="IE48" s="21">
        <v>1.01</v>
      </c>
      <c r="IF48" s="21" t="s">
        <v>39</v>
      </c>
      <c r="IG48" s="21" t="s">
        <v>34</v>
      </c>
      <c r="IH48" s="21">
        <v>123.223</v>
      </c>
      <c r="II48" s="21" t="s">
        <v>37</v>
      </c>
    </row>
    <row r="49" spans="1:243" s="20" customFormat="1" ht="22.5" customHeight="1">
      <c r="A49" s="33">
        <v>22</v>
      </c>
      <c r="B49" s="86" t="s">
        <v>55</v>
      </c>
      <c r="C49" s="34" t="s">
        <v>32</v>
      </c>
      <c r="D49" s="35"/>
      <c r="E49" s="66"/>
      <c r="F49" s="73"/>
      <c r="G49" s="15"/>
      <c r="H49" s="15"/>
      <c r="I49" s="36"/>
      <c r="J49" s="16"/>
      <c r="K49" s="17"/>
      <c r="L49" s="17"/>
      <c r="M49" s="18"/>
      <c r="N49" s="19"/>
      <c r="O49" s="19"/>
      <c r="P49" s="37"/>
      <c r="Q49" s="19"/>
      <c r="R49" s="19"/>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9"/>
      <c r="BB49" s="40"/>
      <c r="BC49" s="41"/>
      <c r="IE49" s="21">
        <v>1</v>
      </c>
      <c r="IF49" s="21" t="s">
        <v>33</v>
      </c>
      <c r="IG49" s="21" t="s">
        <v>34</v>
      </c>
      <c r="IH49" s="21">
        <v>10</v>
      </c>
      <c r="II49" s="21" t="s">
        <v>35</v>
      </c>
    </row>
    <row r="50" spans="1:243" s="20" customFormat="1" ht="31.5" customHeight="1">
      <c r="A50" s="33">
        <v>22.01</v>
      </c>
      <c r="B50" s="85" t="s">
        <v>93</v>
      </c>
      <c r="C50" s="34" t="s">
        <v>36</v>
      </c>
      <c r="D50" s="58">
        <v>20</v>
      </c>
      <c r="E50" s="67" t="s">
        <v>58</v>
      </c>
      <c r="F50" s="76">
        <v>44.4</v>
      </c>
      <c r="G50" s="22"/>
      <c r="H50" s="15"/>
      <c r="I50" s="36" t="s">
        <v>38</v>
      </c>
      <c r="J50" s="16">
        <f>IF(I50="Less(-)",-1,1)</f>
        <v>1</v>
      </c>
      <c r="K50" s="17" t="s">
        <v>44</v>
      </c>
      <c r="L50" s="17" t="s">
        <v>6</v>
      </c>
      <c r="M50" s="42"/>
      <c r="N50" s="22"/>
      <c r="O50" s="22"/>
      <c r="P50" s="43"/>
      <c r="Q50" s="22"/>
      <c r="R50" s="22"/>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59">
        <f>total_amount_ba($B$2,$D$2,D50,F50,J50,K50,M50)</f>
        <v>888</v>
      </c>
      <c r="BB50" s="65">
        <f>BA50+SUM(N50:AZ50)</f>
        <v>888</v>
      </c>
      <c r="BC50" s="41" t="str">
        <f>SpellNumber(L50,BB50)</f>
        <v>INR  Eight Hundred &amp; Eighty Eight  Only</v>
      </c>
      <c r="IE50" s="21">
        <v>1.01</v>
      </c>
      <c r="IF50" s="21" t="s">
        <v>39</v>
      </c>
      <c r="IG50" s="21" t="s">
        <v>34</v>
      </c>
      <c r="IH50" s="21">
        <v>123.223</v>
      </c>
      <c r="II50" s="21" t="s">
        <v>37</v>
      </c>
    </row>
    <row r="51" spans="1:243" s="20" customFormat="1" ht="23.25" customHeight="1">
      <c r="A51" s="33">
        <v>23</v>
      </c>
      <c r="B51" s="86" t="s">
        <v>94</v>
      </c>
      <c r="C51" s="34" t="s">
        <v>32</v>
      </c>
      <c r="D51" s="35"/>
      <c r="E51" s="66"/>
      <c r="F51" s="73"/>
      <c r="G51" s="15"/>
      <c r="H51" s="15"/>
      <c r="I51" s="36"/>
      <c r="J51" s="16"/>
      <c r="K51" s="17"/>
      <c r="L51" s="17"/>
      <c r="M51" s="18"/>
      <c r="N51" s="19"/>
      <c r="O51" s="19"/>
      <c r="P51" s="37"/>
      <c r="Q51" s="19"/>
      <c r="R51" s="19"/>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9"/>
      <c r="BB51" s="40"/>
      <c r="BC51" s="41"/>
      <c r="IE51" s="21">
        <v>1</v>
      </c>
      <c r="IF51" s="21" t="s">
        <v>33</v>
      </c>
      <c r="IG51" s="21" t="s">
        <v>34</v>
      </c>
      <c r="IH51" s="21">
        <v>10</v>
      </c>
      <c r="II51" s="21" t="s">
        <v>35</v>
      </c>
    </row>
    <row r="52" spans="1:243" s="20" customFormat="1" ht="30.75" customHeight="1">
      <c r="A52" s="33">
        <v>23.01</v>
      </c>
      <c r="B52" s="85" t="s">
        <v>95</v>
      </c>
      <c r="C52" s="34" t="s">
        <v>36</v>
      </c>
      <c r="D52" s="58">
        <v>160</v>
      </c>
      <c r="E52" s="69" t="s">
        <v>58</v>
      </c>
      <c r="F52" s="76">
        <v>6.3</v>
      </c>
      <c r="G52" s="22"/>
      <c r="H52" s="15"/>
      <c r="I52" s="36" t="s">
        <v>38</v>
      </c>
      <c r="J52" s="16">
        <f>IF(I52="Less(-)",-1,1)</f>
        <v>1</v>
      </c>
      <c r="K52" s="17" t="s">
        <v>44</v>
      </c>
      <c r="L52" s="17" t="s">
        <v>6</v>
      </c>
      <c r="M52" s="42"/>
      <c r="N52" s="22"/>
      <c r="O52" s="22"/>
      <c r="P52" s="43"/>
      <c r="Q52" s="22"/>
      <c r="R52" s="22"/>
      <c r="S52" s="43"/>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59">
        <f>total_amount_ba($B$2,$D$2,D52,F52,J52,K52,M52)</f>
        <v>1008</v>
      </c>
      <c r="BB52" s="65">
        <f>BA52+SUM(N52:AZ52)</f>
        <v>1008</v>
      </c>
      <c r="BC52" s="41" t="str">
        <f>SpellNumber(L52,BB52)</f>
        <v>INR  One Thousand  &amp;Eight  Only</v>
      </c>
      <c r="IE52" s="21">
        <v>1.01</v>
      </c>
      <c r="IF52" s="21" t="s">
        <v>39</v>
      </c>
      <c r="IG52" s="21" t="s">
        <v>34</v>
      </c>
      <c r="IH52" s="21">
        <v>123.223</v>
      </c>
      <c r="II52" s="21" t="s">
        <v>37</v>
      </c>
    </row>
    <row r="53" spans="1:243" s="20" customFormat="1" ht="16.5" customHeight="1">
      <c r="A53" s="33">
        <v>24</v>
      </c>
      <c r="B53" s="85" t="s">
        <v>96</v>
      </c>
      <c r="C53" s="34" t="s">
        <v>36</v>
      </c>
      <c r="D53" s="58">
        <v>8</v>
      </c>
      <c r="E53" s="67" t="s">
        <v>100</v>
      </c>
      <c r="F53" s="74">
        <v>339</v>
      </c>
      <c r="G53" s="22"/>
      <c r="H53" s="15"/>
      <c r="I53" s="36" t="s">
        <v>38</v>
      </c>
      <c r="J53" s="16">
        <f>IF(I53="Less(-)",-1,1)</f>
        <v>1</v>
      </c>
      <c r="K53" s="17" t="s">
        <v>44</v>
      </c>
      <c r="L53" s="17" t="s">
        <v>6</v>
      </c>
      <c r="M53" s="42"/>
      <c r="N53" s="22"/>
      <c r="O53" s="22"/>
      <c r="P53" s="43"/>
      <c r="Q53" s="22"/>
      <c r="R53" s="22"/>
      <c r="S53" s="43"/>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59">
        <f>total_amount_ba($B$2,$D$2,D53,F53,J53,K53,M53)</f>
        <v>2712</v>
      </c>
      <c r="BB53" s="65">
        <f>BA53+SUM(N53:AZ53)</f>
        <v>2712</v>
      </c>
      <c r="BC53" s="41" t="str">
        <f>SpellNumber(L53,BB53)</f>
        <v>INR  Two Thousand Seven Hundred &amp; Twelve  Only</v>
      </c>
      <c r="IE53" s="21">
        <v>1.01</v>
      </c>
      <c r="IF53" s="21" t="s">
        <v>39</v>
      </c>
      <c r="IG53" s="21" t="s">
        <v>34</v>
      </c>
      <c r="IH53" s="21">
        <v>123.223</v>
      </c>
      <c r="II53" s="21" t="s">
        <v>37</v>
      </c>
    </row>
    <row r="54" spans="1:243" s="20" customFormat="1" ht="34.5" customHeight="1">
      <c r="A54" s="44" t="s">
        <v>42</v>
      </c>
      <c r="B54" s="45"/>
      <c r="C54" s="46"/>
      <c r="D54" s="47"/>
      <c r="E54" s="47"/>
      <c r="F54" s="47"/>
      <c r="G54" s="47"/>
      <c r="H54" s="48"/>
      <c r="I54" s="48"/>
      <c r="J54" s="48"/>
      <c r="K54" s="48"/>
      <c r="L54" s="49"/>
      <c r="BA54" s="60">
        <f>SUM(BA13:BA53)</f>
        <v>1549617.38</v>
      </c>
      <c r="BB54" s="64">
        <f>SUM(BB13:BB53)</f>
        <v>1549617.38</v>
      </c>
      <c r="BC54" s="41" t="str">
        <f>SpellNumber($E$2,BB54)</f>
        <v>INR  Fifteen Lakh Forty Nine Thousand Six Hundred &amp; Seventeen  and Paise Thirty Eight Only</v>
      </c>
      <c r="IE54" s="21">
        <v>4</v>
      </c>
      <c r="IF54" s="21" t="s">
        <v>40</v>
      </c>
      <c r="IG54" s="21" t="s">
        <v>41</v>
      </c>
      <c r="IH54" s="21">
        <v>10</v>
      </c>
      <c r="II54" s="21" t="s">
        <v>37</v>
      </c>
    </row>
    <row r="55" spans="1:243" s="25" customFormat="1" ht="33.75" customHeight="1">
      <c r="A55" s="45" t="s">
        <v>46</v>
      </c>
      <c r="B55" s="50"/>
      <c r="C55" s="23"/>
      <c r="D55" s="51"/>
      <c r="E55" s="52" t="s">
        <v>49</v>
      </c>
      <c r="F55" s="62"/>
      <c r="G55" s="53"/>
      <c r="H55" s="24"/>
      <c r="I55" s="24"/>
      <c r="J55" s="24"/>
      <c r="K55" s="54"/>
      <c r="L55" s="55"/>
      <c r="M55" s="56"/>
      <c r="O55" s="20"/>
      <c r="P55" s="20"/>
      <c r="Q55" s="20"/>
      <c r="R55" s="20"/>
      <c r="S55" s="20"/>
      <c r="BA55" s="61">
        <f>IF(ISBLANK(F55),0,IF(E55="Excess (+)",ROUND(BA54+(BA54*F55),2),IF(E55="Less (-)",ROUND(BA54+(BA54*F55*(-1)),2),IF(E55="At Par",BA54,0))))</f>
        <v>0</v>
      </c>
      <c r="BB55" s="63">
        <f>ROUND(BA55,0)</f>
        <v>0</v>
      </c>
      <c r="BC55" s="41" t="str">
        <f>SpellNumber($E$2,BA55)</f>
        <v>INR Zero Only</v>
      </c>
      <c r="IE55" s="26"/>
      <c r="IF55" s="26"/>
      <c r="IG55" s="26"/>
      <c r="IH55" s="26"/>
      <c r="II55" s="26"/>
    </row>
    <row r="56" spans="1:243" s="25" customFormat="1" ht="41.25" customHeight="1">
      <c r="A56" s="44" t="s">
        <v>45</v>
      </c>
      <c r="B56" s="44"/>
      <c r="C56" s="90" t="str">
        <f>SpellNumber($E$2,BA55)</f>
        <v>INR Zero Only</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2"/>
      <c r="IE56" s="26"/>
      <c r="IF56" s="26"/>
      <c r="IG56" s="26"/>
      <c r="IH56" s="26"/>
      <c r="II56" s="26"/>
    </row>
    <row r="57" spans="3:243" s="12" customFormat="1" ht="15">
      <c r="C57" s="27"/>
      <c r="D57" s="27"/>
      <c r="E57" s="27"/>
      <c r="F57" s="27"/>
      <c r="G57" s="27"/>
      <c r="H57" s="27"/>
      <c r="I57" s="27"/>
      <c r="J57" s="27"/>
      <c r="K57" s="27"/>
      <c r="L57" s="27"/>
      <c r="M57" s="27"/>
      <c r="O57" s="27"/>
      <c r="BA57" s="27"/>
      <c r="BC57" s="27"/>
      <c r="IE57" s="13"/>
      <c r="IF57" s="13"/>
      <c r="IG57" s="13"/>
      <c r="IH57" s="13"/>
      <c r="II57" s="13"/>
    </row>
  </sheetData>
  <sheetProtection password="CC2F" sheet="1" selectLockedCells="1"/>
  <mergeCells count="8">
    <mergeCell ref="A9:BC9"/>
    <mergeCell ref="C56:BC5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5">
      <formula1>0</formula1>
      <formula2>IF(E55&lt;&gt;"Select",99.9,0)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allowBlank="1" showInputMessage="1" showErrorMessage="1" sqref="E55">
      <formula1>"Select, Excess (+), Less (-)"</formula1>
    </dataValidation>
    <dataValidation type="decimal" allowBlank="1" showInputMessage="1" showErrorMessage="1" promptTitle="Rate Entry" prompt="Please enter VAT charges in Rupees for this item. " errorTitle="Invaid Entry" error="Only Numeric Values are allowed. " sqref="M48 M52:M53 M50 M42 M39:M40 M44 M46 M14 M16 M18:M21 M27 M23 M25 M29 M31:M33 M37 M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3">
      <formula1>0</formula1>
      <formula2>999999999999999</formula2>
    </dataValidation>
    <dataValidation type="list" allowBlank="1" showInputMessage="1" showErrorMessage="1" sqref="L13:L5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53 D13:D53">
      <formula1>0</formula1>
      <formula2>999999999999999</formula2>
    </dataValidation>
    <dataValidation allowBlank="1" showInputMessage="1" showErrorMessage="1" promptTitle="Units" prompt="Please enter Units in text" sqref="E13:E53"/>
    <dataValidation type="decimal" allowBlank="1" showInputMessage="1" showErrorMessage="1" promptTitle="Rate Entry" prompt="Please enter the Inspection Charges in Rupees for this item. " errorTitle="Invaid Entry" error="Only Numeric Values are allowed. " sqref="Q13:Q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3">
      <formula1>0</formula1>
      <formula2>999999999999999</formula2>
    </dataValidation>
    <dataValidation allowBlank="1" showInputMessage="1" showErrorMessage="1" promptTitle="Itemcode/Make" prompt="Please enter text" sqref="C13:C53"/>
    <dataValidation type="decimal" allowBlank="1" showInputMessage="1" showErrorMessage="1" errorTitle="Invalid Entry" error="Only Numeric Values are allowed. " sqref="A13:A53">
      <formula1>0</formula1>
      <formula2>999999999999999</formula2>
    </dataValidation>
    <dataValidation type="list" showInputMessage="1" showErrorMessage="1" sqref="I13:I53">
      <formula1>"Excess(+), Less(-)"</formula1>
    </dataValidation>
    <dataValidation allowBlank="1" showInputMessage="1" showErrorMessage="1" promptTitle="Addition / Deduction" prompt="Please Choose the correct One" sqref="J13:J53"/>
    <dataValidation type="list" allowBlank="1" showInputMessage="1" showErrorMessage="1" sqref="C2">
      <formula1>"Normal, SingleWindow, Alternate"</formula1>
    </dataValidation>
    <dataValidation type="list" allowBlank="1" showInputMessage="1" showErrorMessage="1" sqref="K13:K5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2018-06-11T05:18:36Z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