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<sst xmlns="http://schemas.openxmlformats.org/spreadsheetml/2006/main" count="173" uniqueCount="69">
  <si>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</si>
  <si>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</si>
  <si>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</si>
  <si>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</si>
  <si>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</si>
  <si>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</si>
  <si>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</si>
  <si>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</si>
  <si>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</si>
  <si>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</si>
  <si>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</si>
  <si>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</si>
  <si>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</si>
  <si>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</si>
  <si>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</si>
  <si>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</si>
  <si>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</si>
  <si>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</si>
  <si>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</si>
  <si>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</si>
  <si>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</si>
  <si>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</si>
  <si>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</si>
  <si>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</si>
  <si>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</si>
  <si>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</si>
  <si>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</si>
  <si>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</si>
  <si>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</si>
  <si>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</si>
  <si>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</si>
  <si>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</si>
  <si>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</si>
  <si>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</si>
  <si>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</si>
  <si>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</si>
  <si>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</si>
  <si>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</si>
  <si>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</si>
  <si>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Supplying, Conveying and fixing spls. Including ea</t>
  </si>
  <si>
    <t>item4</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</si>
  <si>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</si>
  <si>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</si>
  <si>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</si>
  <si>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</si>
  <si>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</si>
  <si>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</si>
  <si>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</si>
  <si>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</si>
  <si>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</si>
  <si>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</si>
  <si>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Estimated Rate 
in
</t>
    </r>
    <r>
      <rPr>
        <b/>
        <sz val="11"/>
        <color indexed="10"/>
        <rFont val="Arial"/>
        <family val="2"/>
      </rPr>
      <t>Rs.      P</t>
    </r>
  </si>
  <si>
    <t>Tender Inviting Authority:  IWD, IIT(BHU), Varanasi</t>
  </si>
  <si>
    <r>
      <t xml:space="preserve">TOTAL AMOUNT  With Taxes
in
</t>
    </r>
    <r>
      <rPr>
        <b/>
        <sz val="11"/>
        <color indexed="10"/>
        <rFont val="Arial"/>
        <family val="2"/>
      </rPr>
      <t>Rs.      P</t>
    </r>
  </si>
  <si>
    <t>Making of RCC foundation of dimesion size- 400 mm x 400 mm x 1200mm) with Gr M20 RCC and Fe 415 grade reinforcement for mounting of street line pole  As per detail enclosed in Annexure-A</t>
  </si>
  <si>
    <t>Supply and erection of 5m. Galvanised (as per BS EN ISO 1461) octogonal pole with base plate 200 x 200 x 12 mm, top 70 mm and bottom 130 mm made up of 3 mm thick sheet suitable for max. wind speed upto 160 km/hr. including foundation bolts and HDPE pipe for incoming and outgoung cables and Each pole shall be supplied with a  junction/looping box complete with 10 amps, 10 kA DP MCB, DIN mounting Connectors suitable for 16/25 sq.mm terminations complete with DIN bar, shorting links, end locks  GI base plate, GI anchor plate etc. as required and 3x1.5 sqmm FRLS PVC insulated and PVC sheathed multistrand copper conductor from junction box to the luminaire complete including terminations with copper lugs etc. as required. (Make-Philips/Valmount/Bajaj/G.E)</t>
  </si>
  <si>
    <t>Supply and fixing of following sizes of hot dipped galvanised bracket with FRP dome made out of 3.25 mm thick sheet suitable for octogonal pole including painting with superior quality of primer and synthetic enamel paint two or more coats etc. as required.</t>
  </si>
  <si>
    <t xml:space="preserve">Single arm bracket of 1.0 Mtr long  for mouning of street light with all accessries </t>
  </si>
  <si>
    <t xml:space="preserve">S/I/T/Commissioning of Street Light/Road LED light High performance  IP 66 LED Street light fitting Capacity-94/110 W Make-  Wipro cat no-LR02-122-XXX-57-XX and  Philips  Cat no-BRP410 LED 094 CW HE MR FG S2 PSU GR,Luminaire (minimum-7000 Lumens) with high power LED and ensure uniform light distrubution complete &amp; supplying &amp; drawing 3x1.5 sqmm FRLS PVC insl. copper cond. single core cable for  making connections, testing etc. as required. </t>
  </si>
  <si>
    <t>Supplying &amp;Laying of one number PVC insulated and PVC sheathed / XLPE power cable of 1.1 kV grade of following size direct in ground(900  mm below FGL) including excavation, sand cushioning, protective covering and refilling the trench etc. as per CPWD  norms..( Laying DSR 2016:7.1)</t>
  </si>
  <si>
    <t>1.1KV grade 4 core × 10sqmm AYFY cable,Make: KEI/ Gloster/ Universal.</t>
  </si>
  <si>
    <t>Supplying and laying of one number PVC insulated and PVC sheathed / XLPE
power cable of 1.1 kV grade of following size in the existing
masonry  duct /  ready cable trench as required( Laying DSR 2016:7.6)</t>
  </si>
  <si>
    <t>1.1KV grade 4 core × 10 sqmm AYFY cable,Make: KEI/ Gloster/ Universal/ Industrial Cable</t>
  </si>
  <si>
    <t>Providing and fixing 6 SWG dia G.I. wire on surface or in recess for loop earthing along with existing surface/ recessed conduit/ submain wiring/ cable as required</t>
  </si>
  <si>
    <t>Earthing with G.I. earth pipe 4.5 meter long, 40 mm dia including accessories, and providing masonry enclosure with cover plate having locking arrangement and watering pipe etc. with charcoal/ coke and salt as required.</t>
  </si>
  <si>
    <t>Mtr</t>
  </si>
  <si>
    <t>nos</t>
  </si>
  <si>
    <t>Name of Work: Street lighting  work from Swantrata Bhawan Square  to Vishwkarma Hostel Square  of the , IIT(BHU), Varanasi</t>
  </si>
  <si>
    <t>Contract No:  IIT(BHU)/IWD/ET/26/2018-19/2050 dt. 13.10.2018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</si>
</sst>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Fill="1" applyBorder="1" applyAlignment="1">
      <alignment horizontal="justify" vertical="top" wrapText="1"/>
    </xf>
    <xf numFmtId="0" fontId="17" fillId="0" borderId="21" xfId="0" applyFont="1" applyFill="1" applyBorder="1" applyAlignment="1">
      <alignment horizontal="center" wrapText="1"/>
    </xf>
    <xf numFmtId="2" fontId="17" fillId="0" borderId="21" xfId="0" applyNumberFormat="1" applyFont="1" applyFill="1" applyBorder="1" applyAlignment="1">
      <alignment horizontal="right" wrapText="1"/>
    </xf>
    <xf numFmtId="0" fontId="17" fillId="0" borderId="22" xfId="0" applyFont="1" applyFill="1" applyBorder="1" applyAlignment="1">
      <alignment horizontal="justify" vertical="top" wrapText="1"/>
    </xf>
    <xf numFmtId="0" fontId="17" fillId="0" borderId="22" xfId="0" applyFont="1" applyFill="1" applyBorder="1" applyAlignment="1">
      <alignment horizontal="center" wrapText="1"/>
    </xf>
    <xf numFmtId="2" fontId="17" fillId="0" borderId="22" xfId="0" applyNumberFormat="1" applyFont="1" applyFill="1" applyBorder="1" applyAlignment="1">
      <alignment horizontal="right" wrapText="1"/>
    </xf>
    <xf numFmtId="0" fontId="17" fillId="0" borderId="0" xfId="0" applyFont="1" applyFill="1" applyBorder="1" applyAlignment="1">
      <alignment horizontal="justify" vertical="top" wrapText="1"/>
    </xf>
    <xf numFmtId="0" fontId="11" fillId="0" borderId="0" xfId="0" applyFont="1" applyFill="1" applyBorder="1" applyAlignment="1">
      <alignment horizontal="center" wrapText="1"/>
    </xf>
    <xf numFmtId="2" fontId="11" fillId="0" borderId="11" xfId="0" applyNumberFormat="1" applyFont="1" applyFill="1" applyBorder="1" applyAlignment="1">
      <alignment horizontal="right" wrapText="1"/>
    </xf>
    <xf numFmtId="0" fontId="17" fillId="0" borderId="21" xfId="0" applyFont="1" applyFill="1" applyBorder="1" applyAlignment="1">
      <alignment horizontal="justify" vertical="top" wrapText="1" shrinkToFit="1"/>
    </xf>
    <xf numFmtId="0" fontId="17" fillId="0" borderId="21" xfId="0" applyFont="1" applyFill="1" applyBorder="1" applyAlignment="1">
      <alignment horizontal="center" wrapText="1" shrinkToFit="1"/>
    </xf>
    <xf numFmtId="2" fontId="17" fillId="0" borderId="21" xfId="0" applyNumberFormat="1" applyFont="1" applyFill="1" applyBorder="1" applyAlignment="1">
      <alignment horizontal="right" wrapText="1" shrinkToFit="1"/>
    </xf>
    <xf numFmtId="0" fontId="17" fillId="0" borderId="22" xfId="0" applyFont="1" applyFill="1" applyBorder="1" applyAlignment="1">
      <alignment horizontal="justify" vertical="top" wrapText="1" shrinkToFit="1"/>
    </xf>
    <xf numFmtId="0" fontId="17" fillId="0" borderId="22" xfId="0" applyFont="1" applyFill="1" applyBorder="1" applyAlignment="1">
      <alignment horizontal="center" wrapText="1" shrinkToFit="1"/>
    </xf>
    <xf numFmtId="2" fontId="17" fillId="0" borderId="22" xfId="0" applyNumberFormat="1" applyFont="1" applyFill="1" applyBorder="1" applyAlignment="1">
      <alignment horizontal="right" wrapText="1" shrinkToFit="1"/>
    </xf>
    <xf numFmtId="0" fontId="17" fillId="0" borderId="15" xfId="0" applyFont="1" applyFill="1" applyBorder="1" applyAlignment="1">
      <alignment horizontal="justify" vertical="top" wrapText="1"/>
    </xf>
    <xf numFmtId="0" fontId="17" fillId="0" borderId="15" xfId="0" applyFont="1" applyFill="1" applyBorder="1" applyAlignment="1">
      <alignment horizontal="center" wrapText="1"/>
    </xf>
    <xf numFmtId="2" fontId="17" fillId="0" borderId="0" xfId="0" applyNumberFormat="1" applyFont="1" applyFill="1" applyBorder="1" applyAlignment="1">
      <alignment horizontal="righ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3"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7"/>
  <sheetViews>
    <sheetView showGridLines="0" zoomScale="75" zoomScaleNormal="75" zoomScalePageLayoutView="0" workbookViewId="0" topLeftCell="A20">
      <selection activeCell="B8" sqref="B8:BC8"/>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1" t="str">
        <f>B2&amp;" BoQ"</f>
        <v>Percentage BoQ</v>
      </c>
      <c r="B1" s="91"/>
      <c r="C1" s="91"/>
      <c r="D1" s="91"/>
      <c r="E1" s="91"/>
      <c r="F1" s="91"/>
      <c r="G1" s="91"/>
      <c r="H1" s="91"/>
      <c r="I1" s="91"/>
      <c r="J1" s="91"/>
      <c r="K1" s="91"/>
      <c r="L1" s="91"/>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92"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75" customHeight="1">
      <c r="A5" s="92" t="s">
        <v>67</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75" customHeight="1">
      <c r="A6" s="92" t="s">
        <v>68</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3" t="s">
        <v>7</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0" t="s">
        <v>50</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5"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53</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46.5" customHeight="1">
      <c r="A13" s="33">
        <v>1</v>
      </c>
      <c r="B13" s="67" t="s">
        <v>54</v>
      </c>
      <c r="C13" s="34"/>
      <c r="D13" s="59">
        <v>30</v>
      </c>
      <c r="E13" s="68" t="s">
        <v>35</v>
      </c>
      <c r="F13" s="69">
        <v>5084</v>
      </c>
      <c r="G13" s="22"/>
      <c r="H13" s="15"/>
      <c r="I13" s="36" t="s">
        <v>36</v>
      </c>
      <c r="J13" s="16">
        <f>IF(I13="Less(-)",-1,1)</f>
        <v>1</v>
      </c>
      <c r="K13" s="17" t="s">
        <v>44</v>
      </c>
      <c r="L13" s="17" t="s">
        <v>6</v>
      </c>
      <c r="M13" s="42"/>
      <c r="N13" s="22"/>
      <c r="O13" s="22"/>
      <c r="P13" s="43"/>
      <c r="Q13" s="22"/>
      <c r="R13" s="22"/>
      <c r="S13" s="43"/>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0">
        <f>total_amount_ba($B$2,$D$2,D13,F13,J13,K13,M13)</f>
        <v>152520</v>
      </c>
      <c r="BB13" s="66">
        <f>BA13+SUM(N13:AZ13)</f>
        <v>152520</v>
      </c>
      <c r="BC13" s="41" t="str">
        <f>SpellNumber(L13,BB13)</f>
        <v>INR  One Lakh Fifty Two Thousand Five Hundred &amp; Twenty  Only</v>
      </c>
      <c r="IE13" s="21">
        <v>1.01</v>
      </c>
      <c r="IF13" s="21" t="s">
        <v>37</v>
      </c>
      <c r="IG13" s="21" t="s">
        <v>33</v>
      </c>
      <c r="IH13" s="21">
        <v>123.223</v>
      </c>
      <c r="II13" s="21" t="s">
        <v>35</v>
      </c>
    </row>
    <row r="14" spans="1:243" s="20" customFormat="1" ht="126" customHeight="1">
      <c r="A14" s="33">
        <v>2</v>
      </c>
      <c r="B14" s="67" t="s">
        <v>55</v>
      </c>
      <c r="C14" s="34"/>
      <c r="D14" s="59">
        <v>30</v>
      </c>
      <c r="E14" s="68" t="s">
        <v>35</v>
      </c>
      <c r="F14" s="69">
        <v>9600</v>
      </c>
      <c r="G14" s="22"/>
      <c r="H14" s="15"/>
      <c r="I14" s="36" t="s">
        <v>36</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288000</v>
      </c>
      <c r="BB14" s="66">
        <f>BA14+SUM(N14:AZ14)</f>
        <v>288000</v>
      </c>
      <c r="BC14" s="41" t="str">
        <f>SpellNumber(L14,BB14)</f>
        <v>INR  Two Lakh Eighty Eight Thousand    Only</v>
      </c>
      <c r="IE14" s="21">
        <v>1.01</v>
      </c>
      <c r="IF14" s="21" t="s">
        <v>37</v>
      </c>
      <c r="IG14" s="21" t="s">
        <v>33</v>
      </c>
      <c r="IH14" s="21">
        <v>123.223</v>
      </c>
      <c r="II14" s="21" t="s">
        <v>35</v>
      </c>
    </row>
    <row r="15" spans="1:243" s="20" customFormat="1" ht="45.75" customHeight="1">
      <c r="A15" s="33">
        <v>3</v>
      </c>
      <c r="B15" s="70" t="s">
        <v>56</v>
      </c>
      <c r="C15" s="34"/>
      <c r="D15" s="35"/>
      <c r="E15" s="71"/>
      <c r="F15" s="72"/>
      <c r="G15" s="15"/>
      <c r="H15" s="15"/>
      <c r="I15" s="36"/>
      <c r="J15" s="16"/>
      <c r="K15" s="17"/>
      <c r="L15" s="17"/>
      <c r="M15" s="18"/>
      <c r="N15" s="19"/>
      <c r="O15" s="19"/>
      <c r="P15" s="37"/>
      <c r="Q15" s="19"/>
      <c r="R15" s="19"/>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1">
        <v>1</v>
      </c>
      <c r="IF15" s="21" t="s">
        <v>32</v>
      </c>
      <c r="IG15" s="21" t="s">
        <v>33</v>
      </c>
      <c r="IH15" s="21">
        <v>10</v>
      </c>
      <c r="II15" s="21" t="s">
        <v>34</v>
      </c>
    </row>
    <row r="16" spans="1:243" s="20" customFormat="1" ht="28.5" customHeight="1">
      <c r="A16" s="33">
        <v>3.01</v>
      </c>
      <c r="B16" s="67" t="s">
        <v>57</v>
      </c>
      <c r="C16" s="34"/>
      <c r="D16" s="59">
        <v>30</v>
      </c>
      <c r="E16" s="68" t="s">
        <v>35</v>
      </c>
      <c r="F16" s="69">
        <v>1600</v>
      </c>
      <c r="G16" s="22"/>
      <c r="H16" s="15"/>
      <c r="I16" s="36" t="s">
        <v>36</v>
      </c>
      <c r="J16" s="16">
        <f>IF(I16="Less(-)",-1,1)</f>
        <v>1</v>
      </c>
      <c r="K16" s="17" t="s">
        <v>44</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0">
        <f>total_amount_ba($B$2,$D$2,D16,F16,J16,K16,M16)</f>
        <v>48000</v>
      </c>
      <c r="BB16" s="66">
        <f>BA16+SUM(N16:AZ16)</f>
        <v>48000</v>
      </c>
      <c r="BC16" s="41" t="str">
        <f>SpellNumber(L16,BB16)</f>
        <v>INR  Forty Eight Thousand    Only</v>
      </c>
      <c r="IE16" s="21">
        <v>1.01</v>
      </c>
      <c r="IF16" s="21" t="s">
        <v>37</v>
      </c>
      <c r="IG16" s="21" t="s">
        <v>33</v>
      </c>
      <c r="IH16" s="21">
        <v>123.223</v>
      </c>
      <c r="II16" s="21" t="s">
        <v>35</v>
      </c>
    </row>
    <row r="17" spans="1:243" s="20" customFormat="1" ht="72.75" customHeight="1">
      <c r="A17" s="33">
        <v>4</v>
      </c>
      <c r="B17" s="73" t="s">
        <v>58</v>
      </c>
      <c r="C17" s="34"/>
      <c r="D17" s="59">
        <v>30</v>
      </c>
      <c r="E17" s="74" t="s">
        <v>35</v>
      </c>
      <c r="F17" s="75">
        <v>8772</v>
      </c>
      <c r="G17" s="22"/>
      <c r="H17" s="15"/>
      <c r="I17" s="36" t="s">
        <v>36</v>
      </c>
      <c r="J17" s="16">
        <f>IF(I17="Less(-)",-1,1)</f>
        <v>1</v>
      </c>
      <c r="K17" s="17" t="s">
        <v>44</v>
      </c>
      <c r="L17" s="17" t="s">
        <v>6</v>
      </c>
      <c r="M17" s="42"/>
      <c r="N17" s="22"/>
      <c r="O17" s="22"/>
      <c r="P17" s="43"/>
      <c r="Q17" s="22"/>
      <c r="R17" s="22"/>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total_amount_ba($B$2,$D$2,D17,F17,J17,K17,M17)</f>
        <v>263160</v>
      </c>
      <c r="BB17" s="66">
        <f>BA17+SUM(N17:AZ17)</f>
        <v>263160</v>
      </c>
      <c r="BC17" s="41" t="str">
        <f>SpellNumber(L17,BB17)</f>
        <v>INR  Two Lakh Sixty Three Thousand One Hundred &amp; Sixty  Only</v>
      </c>
      <c r="IE17" s="21">
        <v>1.01</v>
      </c>
      <c r="IF17" s="21" t="s">
        <v>37</v>
      </c>
      <c r="IG17" s="21" t="s">
        <v>33</v>
      </c>
      <c r="IH17" s="21">
        <v>123.223</v>
      </c>
      <c r="II17" s="21" t="s">
        <v>35</v>
      </c>
    </row>
    <row r="18" spans="1:243" s="20" customFormat="1" ht="60" customHeight="1">
      <c r="A18" s="33">
        <v>5</v>
      </c>
      <c r="B18" s="70" t="s">
        <v>59</v>
      </c>
      <c r="C18" s="34"/>
      <c r="D18" s="35"/>
      <c r="E18" s="71"/>
      <c r="F18" s="72"/>
      <c r="G18" s="15"/>
      <c r="H18" s="15"/>
      <c r="I18" s="36"/>
      <c r="J18" s="16"/>
      <c r="K18" s="17"/>
      <c r="L18" s="17"/>
      <c r="M18" s="18"/>
      <c r="N18" s="19"/>
      <c r="O18" s="19"/>
      <c r="P18" s="37"/>
      <c r="Q18" s="19"/>
      <c r="R18" s="19"/>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1">
        <v>1</v>
      </c>
      <c r="IF18" s="21" t="s">
        <v>32</v>
      </c>
      <c r="IG18" s="21" t="s">
        <v>33</v>
      </c>
      <c r="IH18" s="21">
        <v>10</v>
      </c>
      <c r="II18" s="21" t="s">
        <v>34</v>
      </c>
    </row>
    <row r="19" spans="1:243" s="20" customFormat="1" ht="31.5" customHeight="1">
      <c r="A19" s="33">
        <v>5.01</v>
      </c>
      <c r="B19" s="76" t="s">
        <v>60</v>
      </c>
      <c r="C19" s="34"/>
      <c r="D19" s="59">
        <v>300</v>
      </c>
      <c r="E19" s="77" t="s">
        <v>65</v>
      </c>
      <c r="F19" s="78">
        <v>321</v>
      </c>
      <c r="G19" s="22"/>
      <c r="H19" s="15"/>
      <c r="I19" s="36" t="s">
        <v>36</v>
      </c>
      <c r="J19" s="16">
        <f>IF(I19="Less(-)",-1,1)</f>
        <v>1</v>
      </c>
      <c r="K19" s="17" t="s">
        <v>44</v>
      </c>
      <c r="L19" s="17" t="s">
        <v>6</v>
      </c>
      <c r="M19" s="42"/>
      <c r="N19" s="22"/>
      <c r="O19" s="22"/>
      <c r="P19" s="43"/>
      <c r="Q19" s="22"/>
      <c r="R19" s="22"/>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total_amount_ba($B$2,$D$2,D19,F19,J19,K19,M19)</f>
        <v>96300</v>
      </c>
      <c r="BB19" s="66">
        <f>BA19+SUM(N19:AZ19)</f>
        <v>96300</v>
      </c>
      <c r="BC19" s="41" t="str">
        <f>SpellNumber(L19,BB19)</f>
        <v>INR  Ninety Six Thousand Three Hundred    Only</v>
      </c>
      <c r="IE19" s="21">
        <v>1.01</v>
      </c>
      <c r="IF19" s="21" t="s">
        <v>37</v>
      </c>
      <c r="IG19" s="21" t="s">
        <v>33</v>
      </c>
      <c r="IH19" s="21">
        <v>123.223</v>
      </c>
      <c r="II19" s="21" t="s">
        <v>35</v>
      </c>
    </row>
    <row r="20" spans="1:243" s="20" customFormat="1" ht="48" customHeight="1">
      <c r="A20" s="33">
        <v>6</v>
      </c>
      <c r="B20" s="79" t="s">
        <v>61</v>
      </c>
      <c r="C20" s="34"/>
      <c r="D20" s="35"/>
      <c r="E20" s="80"/>
      <c r="F20" s="81"/>
      <c r="G20" s="15"/>
      <c r="H20" s="15"/>
      <c r="I20" s="36"/>
      <c r="J20" s="16"/>
      <c r="K20" s="17"/>
      <c r="L20" s="17"/>
      <c r="M20" s="18"/>
      <c r="N20" s="19"/>
      <c r="O20" s="19"/>
      <c r="P20" s="37"/>
      <c r="Q20" s="19"/>
      <c r="R20" s="19"/>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1">
        <v>1</v>
      </c>
      <c r="IF20" s="21" t="s">
        <v>32</v>
      </c>
      <c r="IG20" s="21" t="s">
        <v>33</v>
      </c>
      <c r="IH20" s="21">
        <v>10</v>
      </c>
      <c r="II20" s="21" t="s">
        <v>34</v>
      </c>
    </row>
    <row r="21" spans="1:243" s="20" customFormat="1" ht="37.5" customHeight="1">
      <c r="A21" s="33">
        <v>6.01</v>
      </c>
      <c r="B21" s="76" t="s">
        <v>62</v>
      </c>
      <c r="C21" s="34"/>
      <c r="D21" s="59">
        <v>500</v>
      </c>
      <c r="E21" s="77" t="s">
        <v>65</v>
      </c>
      <c r="F21" s="78">
        <v>130</v>
      </c>
      <c r="G21" s="22"/>
      <c r="H21" s="15"/>
      <c r="I21" s="36" t="s">
        <v>36</v>
      </c>
      <c r="J21" s="16">
        <f>IF(I21="Less(-)",-1,1)</f>
        <v>1</v>
      </c>
      <c r="K21" s="17" t="s">
        <v>44</v>
      </c>
      <c r="L21" s="17" t="s">
        <v>6</v>
      </c>
      <c r="M21" s="42"/>
      <c r="N21" s="22"/>
      <c r="O21" s="22"/>
      <c r="P21" s="43"/>
      <c r="Q21" s="22"/>
      <c r="R21" s="22"/>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total_amount_ba($B$2,$D$2,D21,F21,J21,K21,M21)</f>
        <v>65000</v>
      </c>
      <c r="BB21" s="66">
        <f>BA21+SUM(N21:AZ21)</f>
        <v>65000</v>
      </c>
      <c r="BC21" s="41" t="str">
        <f>SpellNumber(L21,BB21)</f>
        <v>INR  Sixty Five Thousand    Only</v>
      </c>
      <c r="IE21" s="21">
        <v>1.01</v>
      </c>
      <c r="IF21" s="21" t="s">
        <v>37</v>
      </c>
      <c r="IG21" s="21" t="s">
        <v>33</v>
      </c>
      <c r="IH21" s="21">
        <v>123.223</v>
      </c>
      <c r="II21" s="21" t="s">
        <v>35</v>
      </c>
    </row>
    <row r="22" spans="1:243" s="20" customFormat="1" ht="42.75" customHeight="1">
      <c r="A22" s="33">
        <v>7</v>
      </c>
      <c r="B22" s="76" t="s">
        <v>63</v>
      </c>
      <c r="C22" s="34"/>
      <c r="D22" s="59">
        <v>500</v>
      </c>
      <c r="E22" s="77" t="s">
        <v>65</v>
      </c>
      <c r="F22" s="78">
        <v>23</v>
      </c>
      <c r="G22" s="22"/>
      <c r="H22" s="15"/>
      <c r="I22" s="36" t="s">
        <v>36</v>
      </c>
      <c r="J22" s="16">
        <f>IF(I22="Less(-)",-1,1)</f>
        <v>1</v>
      </c>
      <c r="K22" s="17" t="s">
        <v>44</v>
      </c>
      <c r="L22" s="17" t="s">
        <v>6</v>
      </c>
      <c r="M22" s="42"/>
      <c r="N22" s="22"/>
      <c r="O22" s="22"/>
      <c r="P22" s="43"/>
      <c r="Q22" s="22"/>
      <c r="R22" s="22"/>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0">
        <f>total_amount_ba($B$2,$D$2,D22,F22,J22,K22,M22)</f>
        <v>11500</v>
      </c>
      <c r="BB22" s="66">
        <f>BA22+SUM(N22:AZ22)</f>
        <v>11500</v>
      </c>
      <c r="BC22" s="41" t="str">
        <f>SpellNumber(L22,BB22)</f>
        <v>INR  Eleven Thousand Five Hundred    Only</v>
      </c>
      <c r="IE22" s="21">
        <v>1.01</v>
      </c>
      <c r="IF22" s="21" t="s">
        <v>37</v>
      </c>
      <c r="IG22" s="21" t="s">
        <v>33</v>
      </c>
      <c r="IH22" s="21">
        <v>123.223</v>
      </c>
      <c r="II22" s="21" t="s">
        <v>35</v>
      </c>
    </row>
    <row r="23" spans="1:243" s="20" customFormat="1" ht="49.5" customHeight="1">
      <c r="A23" s="33">
        <v>8</v>
      </c>
      <c r="B23" s="82" t="s">
        <v>64</v>
      </c>
      <c r="C23" s="34"/>
      <c r="D23" s="59">
        <v>3</v>
      </c>
      <c r="E23" s="83" t="s">
        <v>66</v>
      </c>
      <c r="F23" s="84">
        <v>3672</v>
      </c>
      <c r="G23" s="22"/>
      <c r="H23" s="22"/>
      <c r="I23" s="36" t="s">
        <v>36</v>
      </c>
      <c r="J23" s="16">
        <f>IF(I23="Less(-)",-1,1)</f>
        <v>1</v>
      </c>
      <c r="K23" s="17" t="s">
        <v>44</v>
      </c>
      <c r="L23" s="17" t="s">
        <v>6</v>
      </c>
      <c r="M23" s="44"/>
      <c r="N23" s="22"/>
      <c r="O23" s="22"/>
      <c r="P23" s="43"/>
      <c r="Q23" s="22"/>
      <c r="R23" s="22"/>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total_amount_ba($B$2,$D$2,D23,F23,J23,K23,M23)</f>
        <v>11016</v>
      </c>
      <c r="BB23" s="66">
        <f>BA23+SUM(N23:AZ23)</f>
        <v>11016</v>
      </c>
      <c r="BC23" s="41" t="str">
        <f>SpellNumber(L23,BB23)</f>
        <v>INR  Eleven Thousand  &amp;Sixteen  Only</v>
      </c>
      <c r="IE23" s="21">
        <v>3</v>
      </c>
      <c r="IF23" s="21" t="s">
        <v>39</v>
      </c>
      <c r="IG23" s="21" t="s">
        <v>40</v>
      </c>
      <c r="IH23" s="21">
        <v>10</v>
      </c>
      <c r="II23" s="21" t="s">
        <v>35</v>
      </c>
    </row>
    <row r="24" spans="1:243" s="20" customFormat="1" ht="34.5" customHeight="1">
      <c r="A24" s="45" t="s">
        <v>42</v>
      </c>
      <c r="B24" s="46"/>
      <c r="C24" s="47"/>
      <c r="D24" s="48"/>
      <c r="E24" s="48"/>
      <c r="F24" s="48"/>
      <c r="G24" s="48"/>
      <c r="H24" s="49"/>
      <c r="I24" s="49"/>
      <c r="J24" s="49"/>
      <c r="K24" s="49"/>
      <c r="L24" s="50"/>
      <c r="BA24" s="61">
        <f>SUM(BA13:BA23)</f>
        <v>935496</v>
      </c>
      <c r="BB24" s="65">
        <f>SUM(BB13:BB23)</f>
        <v>935496</v>
      </c>
      <c r="BC24" s="41" t="str">
        <f>SpellNumber($E$2,BB24)</f>
        <v>INR  Nine Lakh Thirty Five Thousand Four Hundred &amp; Ninety Six  Only</v>
      </c>
      <c r="IE24" s="21">
        <v>4</v>
      </c>
      <c r="IF24" s="21" t="s">
        <v>38</v>
      </c>
      <c r="IG24" s="21" t="s">
        <v>41</v>
      </c>
      <c r="IH24" s="21">
        <v>10</v>
      </c>
      <c r="II24" s="21" t="s">
        <v>35</v>
      </c>
    </row>
    <row r="25" spans="1:243" s="25" customFormat="1" ht="33.75" customHeight="1">
      <c r="A25" s="46" t="s">
        <v>46</v>
      </c>
      <c r="B25" s="51"/>
      <c r="C25" s="23"/>
      <c r="D25" s="52"/>
      <c r="E25" s="53" t="s">
        <v>49</v>
      </c>
      <c r="F25" s="63"/>
      <c r="G25" s="54"/>
      <c r="H25" s="24"/>
      <c r="I25" s="24"/>
      <c r="J25" s="24"/>
      <c r="K25" s="55"/>
      <c r="L25" s="56"/>
      <c r="M25" s="57"/>
      <c r="O25" s="20"/>
      <c r="P25" s="20"/>
      <c r="Q25" s="20"/>
      <c r="R25" s="20"/>
      <c r="S25" s="20"/>
      <c r="BA25" s="62">
        <f>IF(ISBLANK(F25),0,IF(E25="Excess (+)",ROUND(BA24+(BA24*F25),2),IF(E25="Less (-)",ROUND(BA24+(BA24*F25*(-1)),2),IF(E25="At Par",BA24,0))))</f>
        <v>0</v>
      </c>
      <c r="BB25" s="64">
        <f>ROUND(BA25,0)</f>
        <v>0</v>
      </c>
      <c r="BC25" s="41" t="str">
        <f>SpellNumber($E$2,BA25)</f>
        <v>INR Zero Only</v>
      </c>
      <c r="IE25" s="26"/>
      <c r="IF25" s="26"/>
      <c r="IG25" s="26"/>
      <c r="IH25" s="26"/>
      <c r="II25" s="26"/>
    </row>
    <row r="26" spans="1:243" s="25" customFormat="1" ht="41.25" customHeight="1">
      <c r="A26" s="45" t="s">
        <v>45</v>
      </c>
      <c r="B26" s="45"/>
      <c r="C26" s="88" t="str">
        <f>SpellNumber($E$2,BA25)</f>
        <v>INR Zero Only</v>
      </c>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90"/>
      <c r="IE26" s="26"/>
      <c r="IF26" s="26"/>
      <c r="IG26" s="26"/>
      <c r="IH26" s="26"/>
      <c r="II26" s="26"/>
    </row>
    <row r="27" spans="3:243" s="12" customFormat="1" ht="15">
      <c r="C27" s="27"/>
      <c r="D27" s="27"/>
      <c r="E27" s="27"/>
      <c r="F27" s="27"/>
      <c r="G27" s="27"/>
      <c r="H27" s="27"/>
      <c r="I27" s="27"/>
      <c r="J27" s="27"/>
      <c r="K27" s="27"/>
      <c r="L27" s="27"/>
      <c r="M27" s="27"/>
      <c r="O27" s="27"/>
      <c r="BA27" s="27"/>
      <c r="BC27" s="27"/>
      <c r="IE27" s="13"/>
      <c r="IF27" s="13"/>
      <c r="IG27" s="13"/>
      <c r="IH27" s="13"/>
      <c r="II27" s="13"/>
    </row>
  </sheetData>
  <sheetProtection password="DC56" sheet="1" selectLockedCells="1"/>
  <mergeCells count="8">
    <mergeCell ref="A9:BC9"/>
    <mergeCell ref="C26:BC2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InputMessage="1" showErrorMessage="1" sqref="E25">
      <formula1>"Select, Excess (+), Less (-)"</formula1>
    </dataValidation>
    <dataValidation type="decimal" allowBlank="1" showInputMessage="1" showErrorMessage="1" promptTitle="Rate Entry" prompt="Please enter VAT charges in Rupees for this item. " errorTitle="Invaid Entry" error="Only Numeric Values are allowed. " sqref="M13:M14 M19 M16:M17 M21:M23">
      <formula1>0</formula1>
      <formula2>999999999999999</formula2>
    </dataValidation>
    <dataValidation type="list" allowBlank="1" showInputMessage="1" showErrorMessage="1" sqref="L22 L13 L14 L15 L16 L17 L18 L19 L20 L21 L23">
      <formula1>"INR"</formula1>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allowBlank="1" showInputMessage="1" showErrorMessage="1" promptTitle="Units" prompt="Please enter Units in text" sqref="E13:E23"/>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type="decimal" allowBlank="1" showInputMessage="1" showErrorMessage="1" errorTitle="Invalid Entry" error="Only Numeric Values are allowed. " sqref="A13:A23">
      <formula1>0</formula1>
      <formula2>999999999999999</formula2>
    </dataValidation>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C2">
      <formula1>"Normal, SingleWindow, Alternate"</formula1>
    </dataValidation>
    <dataValidation type="list" allowBlank="1" showInputMessage="1" showErrorMessage="1" sqref="K13:K2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2018-10-13T09:45:02Z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