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<sst xmlns="http://schemas.openxmlformats.org/spreadsheetml/2006/main" count="393" uniqueCount="106">
  <si>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</si>
  <si>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</si>
  <si>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</si>
  <si>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</si>
  <si>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</si>
  <si>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</si>
  <si>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</si>
  <si>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</si>
  <si>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</si>
  <si>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</si>
  <si>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</si>
  <si>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</si>
  <si>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</si>
  <si>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</si>
  <si>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</si>
  <si>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</si>
  <si>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</si>
  <si>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</si>
  <si>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</si>
  <si>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</si>
  <si>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</si>
  <si>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</si>
  <si>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</si>
  <si>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</si>
  <si>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</si>
  <si>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</si>
  <si>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</si>
  <si>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</si>
  <si>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</si>
  <si>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</si>
  <si>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</si>
  <si>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</si>
  <si>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</si>
  <si>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</si>
  <si>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</si>
  <si>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</si>
  <si>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</si>
  <si>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</si>
  <si>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</si>
  <si>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</si>
  <si>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</si>
  <si>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</si>
  <si>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</si>
  <si>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</si>
  <si>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</si>
  <si>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</si>
  <si>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</si>
  <si>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</si>
  <si>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</si>
  <si>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</si>
  <si>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IWD, IIT(BHU), Varanasi</t>
  </si>
  <si>
    <t>cum</t>
  </si>
  <si>
    <t xml:space="preserve">Providing and laying in position cement concrete of specified grade excluding the cost of centering and shuttering - All work upto plinth level </t>
  </si>
  <si>
    <t>Brick work with common burnt clay F.P.S. (non modular) bricks of class designation 7.5 in foundation and plinth in:</t>
  </si>
  <si>
    <t>Sqm</t>
  </si>
  <si>
    <t>Trip</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</si>
  <si>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</si>
  <si>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 xml:space="preserve">All kinds of soil.    (2.8.1)             </t>
  </si>
  <si>
    <t xml:space="preserve">Filling available excavated earth (excluding rock) in trenches, plinth,
sides of foundations etc. in layers not exceeding 20cm in depth,
consolidating each deposited layer by ramming and watering, lead up
to 50 m and lift upto 1.5 m.   (2.25)             </t>
  </si>
  <si>
    <t xml:space="preserve">Supplying and filling in plinth with sand under floors, including watering,
ramming, consolidating and dressing complete.  (2.27)             </t>
  </si>
  <si>
    <t xml:space="preserve">Demolishing cement concrete manually / by mechanical means and disposal of material within 50 metres lead as per direction of Engineer in charge.           </t>
  </si>
  <si>
    <t xml:space="preserve">Nominal concrete 1:3:6 or richer mix (i/c equivalent design mix) (15.2.1)                                        </t>
  </si>
  <si>
    <t xml:space="preserve">Nominal concrete 1:4:8 or leaner mix (i/c equivalent design
mix) (15.2.2)                                        </t>
  </si>
  <si>
    <t>Demolishing brick work manually/ by mechanical means including
stacking of serviceable material and disposal of unserviceable material
within 50 metres lead as per direction of Engineer-in-charge.</t>
  </si>
  <si>
    <t>In cement mortar (15.7.4)</t>
  </si>
  <si>
    <t>"1:2:4 (1 cement : 2 coarse sand (zone-III) : 4 graded stone
aggregate 20 mm nominal size). (4.1.3)</t>
  </si>
  <si>
    <t>1:4:8 (1 Cement : 4 coarse sand (zone-III) : 8 graded stone
aggregate 40 mm nominal size)  (4.1.8)</t>
  </si>
  <si>
    <t>Cement mortar 1:6 (1 cement : 6 coarse sand)  (6.1.2)</t>
  </si>
  <si>
    <t>Providing and laying in position specified grade of reinforced cement
concrete, excluding the cost of centering, shuttering, finishing and
reinforcement - All work up to plinth level :</t>
  </si>
  <si>
    <t>1:1.5:3 (1 cement : 1.5 coarse sand (zone-III): 3 graded stone
aggregate 20 mm nominal size).  (5.1.2)</t>
  </si>
  <si>
    <t>Steel reinforcement for R.C.C. work including straightening, cutting,
bending, placing in position and binding all complete upto plinth level.</t>
  </si>
  <si>
    <t>Thermo-Mechanically Treated bars of grade Fe-500D or more.(5.22.6)</t>
  </si>
  <si>
    <t>Centering and shuttering including strutting, propping etc. and removal
of form for all heights :</t>
  </si>
  <si>
    <t>Lintels, beams, plinth beams, girders, bressumers and
cantilevers. with water proof ply 12 mm thick.(5.9.21)</t>
  </si>
  <si>
    <t xml:space="preserve">Steel work in built up tubular (round, square or rectangular hollow tubes etc.) trusses etc., including cutting, hoisting, fixing in position and applying a priming coat of approved steel primer, including welding and bolted with special shaped washers etc. complete. </t>
  </si>
  <si>
    <t>Hot finished welded type tubes (10.16.1)</t>
  </si>
  <si>
    <t xml:space="preserve">Painting with synthetic enamel paint of approved brand and manufacture to  give an even shade :  </t>
  </si>
  <si>
    <t xml:space="preserve">Two or more coats on new work     (13.61.1)                         </t>
  </si>
  <si>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 (12.50)</t>
  </si>
  <si>
    <t>Kota stone slab flooring over 20 mm (average) thick base laid over and
jointed with grey cement slurry mixed with pigment to match the shade
of the slab, including rubbing and polishing complete with base of cement mortar 1 : 4 (1 cement : 4 coarse sand) :</t>
  </si>
  <si>
    <t>25 mm thick (11.26.1)</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</si>
  <si>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</si>
  <si>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30 mm thick including ISI marked Stainless Steel butt hinges
with necessary screws (9.20.2)</t>
  </si>
  <si>
    <t>Providing and fixing G.I. pipes complete with G.I. fittings and clamps,
i/c cutting and making good the walls etc.</t>
  </si>
  <si>
    <t>15 mm dia nominal bore (18.10.1)</t>
  </si>
  <si>
    <t>20 mm dia nominal bore (18.10.2)</t>
  </si>
  <si>
    <t>Providing and fixing ball valve (brass) of approved quality, High or low
pressure, with plastic floats complete :</t>
  </si>
  <si>
    <t>15 mm nominal bore (18.18.1)</t>
  </si>
  <si>
    <t>20 mm nominal bore (18.18.2)</t>
  </si>
  <si>
    <t>Providing and fixing C.P. brass bib cock of approved quality conforming
to IS:8931 :</t>
  </si>
  <si>
    <t>15 mm nominal bore (18.49.1)</t>
  </si>
  <si>
    <t>Making connection of G.I. distribution branch with G.I. main of following
sizes by providing and fixing tee, including cutting and threading the
pipe etc. complete :</t>
  </si>
  <si>
    <t>25 to 40 mm nominal bore (18.13.1)</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</si>
  <si>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</si>
  <si>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</si>
  <si>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 (2.10.1.2)</t>
  </si>
  <si>
    <t>Providing, laying and jointing glazed stoneware pipes class SP-1
with stiff mixture of cement mortar in the proportion of 1:1 (1 cement
: 1 fine sand) including testing of joints etc. complete :</t>
  </si>
  <si>
    <t>150 mm diameter (19.1.2)</t>
  </si>
  <si>
    <t>Providing and laying cement concrete 1:5:10 (1 cement : 5 coarse
sand : 10 graded stone aggregate 40 mm nominal size) all-round
S.W. pipes including bed concrete as per standard design :</t>
  </si>
  <si>
    <t>150 mm diameter S.W. pipe (19.2.2)</t>
  </si>
  <si>
    <t>Carriage  of  Melba. (Approved Rate)</t>
  </si>
  <si>
    <t>kg</t>
  </si>
  <si>
    <t>Mtr</t>
  </si>
  <si>
    <t>Name of Work:Construction of washing place area with G.I. Profilre sheet and M.S. hollow section, flooring with kota stone slab of S.N. Bose Hostel (West Side), IIT(BHU), Varanasi.</t>
  </si>
  <si>
    <r>
      <t xml:space="preserve">TOTAL AMOUNT  With Taxes
in
</t>
    </r>
    <r>
      <rPr>
        <b/>
        <sz val="11"/>
        <color indexed="10"/>
        <rFont val="Arial"/>
        <family val="2"/>
      </rPr>
      <t>Rs.      P</t>
    </r>
  </si>
  <si>
    <t>Contract No:  IIT (BHU)/IWD/CT/51/2018-19/1957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</si>
</sst>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hair"/>
      <bottom style="thin"/>
    </border>
    <border>
      <left/>
      <right/>
      <top/>
      <bottom style="dotted"/>
    </border>
    <border>
      <left style="thin"/>
      <right style="thin"/>
      <top style="thin"/>
      <bottom style="hair"/>
    </border>
    <border>
      <left>
        <color indexed="63"/>
      </left>
      <right>
        <color indexed="63"/>
      </right>
      <top>
        <color indexed="63"/>
      </top>
      <bottom style="thin"/>
    </border>
    <border>
      <left style="thin"/>
      <right style="thin"/>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Fill="1" applyBorder="1" applyAlignment="1">
      <alignment horizontal="center" wrapText="1"/>
    </xf>
    <xf numFmtId="2" fontId="17" fillId="0" borderId="21" xfId="0" applyNumberFormat="1" applyFont="1" applyFill="1" applyBorder="1" applyAlignment="1">
      <alignment horizontal="right" wrapText="1"/>
    </xf>
    <xf numFmtId="0" fontId="11" fillId="0" borderId="22" xfId="0" applyFont="1" applyFill="1" applyBorder="1" applyAlignment="1">
      <alignment horizontal="justify" vertical="top" wrapText="1" shrinkToFit="1"/>
    </xf>
    <xf numFmtId="0" fontId="17" fillId="0" borderId="23" xfId="0" applyFont="1" applyFill="1" applyBorder="1" applyAlignment="1">
      <alignment horizontal="center" wrapText="1"/>
    </xf>
    <xf numFmtId="2" fontId="17" fillId="0" borderId="23" xfId="0" applyNumberFormat="1" applyFont="1" applyFill="1" applyBorder="1" applyAlignment="1">
      <alignment horizontal="right" wrapText="1"/>
    </xf>
    <xf numFmtId="0" fontId="11" fillId="0" borderId="24" xfId="0" applyFont="1" applyFill="1" applyBorder="1" applyAlignment="1">
      <alignment horizontal="justify" vertical="top" wrapText="1" shrinkToFit="1"/>
    </xf>
    <xf numFmtId="0" fontId="11" fillId="0" borderId="24" xfId="0" applyFont="1" applyFill="1" applyBorder="1" applyAlignment="1">
      <alignment horizontal="left" vertical="top" wrapText="1" shrinkToFit="1"/>
    </xf>
    <xf numFmtId="0" fontId="11" fillId="0" borderId="24" xfId="0" applyFont="1" applyFill="1" applyBorder="1" applyAlignment="1">
      <alignment horizontal="justify" vertical="top" wrapText="1"/>
    </xf>
    <xf numFmtId="0" fontId="11" fillId="0" borderId="11" xfId="0" applyFont="1" applyFill="1" applyBorder="1" applyAlignment="1">
      <alignment horizontal="center" wrapText="1"/>
    </xf>
    <xf numFmtId="2" fontId="11" fillId="0" borderId="11" xfId="0" applyNumberFormat="1" applyFont="1" applyFill="1" applyBorder="1" applyAlignment="1">
      <alignment horizontal="right" wrapText="1"/>
    </xf>
    <xf numFmtId="0" fontId="17" fillId="0" borderId="23" xfId="0" applyFont="1" applyFill="1" applyBorder="1" applyAlignment="1">
      <alignment horizontal="center" wrapText="1" shrinkToFit="1"/>
    </xf>
    <xf numFmtId="2" fontId="17" fillId="0" borderId="23" xfId="0" applyNumberFormat="1" applyFont="1" applyFill="1" applyBorder="1" applyAlignment="1">
      <alignment horizontal="right" wrapText="1" shrinkToFit="1"/>
    </xf>
    <xf numFmtId="0" fontId="17" fillId="0" borderId="21" xfId="0" applyFont="1" applyFill="1" applyBorder="1" applyAlignment="1">
      <alignment horizontal="center" wrapText="1" shrinkToFit="1"/>
    </xf>
    <xf numFmtId="2" fontId="17" fillId="0" borderId="21" xfId="0" applyNumberFormat="1" applyFont="1" applyFill="1" applyBorder="1" applyAlignment="1">
      <alignment horizontal="right" wrapText="1" shrinkToFit="1"/>
    </xf>
    <xf numFmtId="0" fontId="11" fillId="0" borderId="22" xfId="0" applyFont="1" applyFill="1" applyBorder="1" applyAlignment="1">
      <alignment horizontal="justify" vertical="top" wrapText="1"/>
    </xf>
    <xf numFmtId="0" fontId="17" fillId="0" borderId="11" xfId="0" applyFont="1" applyFill="1" applyBorder="1" applyAlignment="1">
      <alignment horizontal="center" wrapText="1"/>
    </xf>
    <xf numFmtId="2" fontId="17" fillId="0" borderId="11" xfId="0" applyNumberFormat="1" applyFont="1" applyFill="1" applyBorder="1" applyAlignment="1">
      <alignment horizontal="right" wrapText="1"/>
    </xf>
    <xf numFmtId="0" fontId="17" fillId="0" borderId="25" xfId="0" applyFont="1" applyFill="1" applyBorder="1" applyAlignment="1">
      <alignment horizontal="center" wrapText="1"/>
    </xf>
    <xf numFmtId="2" fontId="17" fillId="0" borderId="25" xfId="0" applyNumberFormat="1" applyFont="1" applyFill="1" applyBorder="1" applyAlignment="1">
      <alignment horizontal="righ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4"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3"/>
  <sheetViews>
    <sheetView showGridLines="0" zoomScale="75" zoomScaleNormal="75" zoomScalePageLayoutView="0" workbookViewId="0" topLeftCell="A1">
      <selection activeCell="A8" sqref="A8"/>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1" t="str">
        <f>B2&amp;" BoQ"</f>
        <v>Percentage BoQ</v>
      </c>
      <c r="B1" s="91"/>
      <c r="C1" s="91"/>
      <c r="D1" s="91"/>
      <c r="E1" s="91"/>
      <c r="F1" s="91"/>
      <c r="G1" s="91"/>
      <c r="H1" s="91"/>
      <c r="I1" s="91"/>
      <c r="J1" s="91"/>
      <c r="K1" s="91"/>
      <c r="L1" s="91"/>
      <c r="O1" s="2"/>
      <c r="P1" s="2"/>
      <c r="Q1" s="3"/>
      <c r="IE1" s="3"/>
      <c r="IF1" s="3"/>
      <c r="IG1" s="3"/>
      <c r="IH1" s="3"/>
      <c r="II1" s="3"/>
    </row>
    <row r="2" spans="1:17" s="1" customFormat="1" ht="25.5" customHeight="1" hidden="1">
      <c r="A2" s="29" t="s">
        <v>3</v>
      </c>
      <c r="B2" s="29" t="s">
        <v>41</v>
      </c>
      <c r="C2" s="29" t="s">
        <v>4</v>
      </c>
      <c r="D2" s="29" t="s">
        <v>5</v>
      </c>
      <c r="E2" s="29"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92" t="s">
        <v>50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75" customHeight="1">
      <c r="A5" s="92" t="s">
        <v>103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75" customHeight="1">
      <c r="A6" s="92" t="s">
        <v>105</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0" t="s">
        <v>48</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5"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49</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104</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62.25" customHeight="1">
      <c r="A13" s="33">
        <v>1</v>
      </c>
      <c r="B13" s="68" t="s">
        <v>56</v>
      </c>
      <c r="C13" s="34"/>
      <c r="D13" s="35"/>
      <c r="E13" s="69"/>
      <c r="F13" s="70"/>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32</v>
      </c>
      <c r="IG13" s="21" t="s">
        <v>33</v>
      </c>
      <c r="IH13" s="21">
        <v>10</v>
      </c>
      <c r="II13" s="21" t="s">
        <v>34</v>
      </c>
    </row>
    <row r="14" spans="1:243" s="20" customFormat="1" ht="24.75" customHeight="1">
      <c r="A14" s="33">
        <v>1.01</v>
      </c>
      <c r="B14" s="71" t="s">
        <v>57</v>
      </c>
      <c r="C14" s="34"/>
      <c r="D14" s="58">
        <v>111</v>
      </c>
      <c r="E14" s="66" t="s">
        <v>51</v>
      </c>
      <c r="F14" s="67">
        <v>166.4</v>
      </c>
      <c r="G14" s="22"/>
      <c r="H14" s="15"/>
      <c r="I14" s="36" t="s">
        <v>36</v>
      </c>
      <c r="J14" s="16">
        <f>IF(I14="Less(-)",-1,1)</f>
        <v>1</v>
      </c>
      <c r="K14" s="17" t="s">
        <v>42</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total_amount_ba($B$2,$D$2,D14,F14,J14,K14,M14)</f>
        <v>18470.4</v>
      </c>
      <c r="BB14" s="65">
        <f>BA14+SUM(N14:AZ14)</f>
        <v>18470.4</v>
      </c>
      <c r="BC14" s="41" t="str">
        <f>SpellNumber(L14,BB14)</f>
        <v>INR  Eighteen Thousand Four Hundred &amp; Seventy  and Paise Forty Only</v>
      </c>
      <c r="IE14" s="21">
        <v>1.01</v>
      </c>
      <c r="IF14" s="21" t="s">
        <v>37</v>
      </c>
      <c r="IG14" s="21" t="s">
        <v>33</v>
      </c>
      <c r="IH14" s="21">
        <v>123.223</v>
      </c>
      <c r="II14" s="21" t="s">
        <v>35</v>
      </c>
    </row>
    <row r="15" spans="1:243" s="20" customFormat="1" ht="54.75" customHeight="1">
      <c r="A15" s="33">
        <v>2</v>
      </c>
      <c r="B15" s="72" t="s">
        <v>58</v>
      </c>
      <c r="C15" s="34"/>
      <c r="D15" s="58">
        <v>75</v>
      </c>
      <c r="E15" s="66" t="s">
        <v>51</v>
      </c>
      <c r="F15" s="67">
        <v>125.75</v>
      </c>
      <c r="G15" s="22"/>
      <c r="H15" s="15"/>
      <c r="I15" s="36" t="s">
        <v>36</v>
      </c>
      <c r="J15" s="16">
        <f>IF(I15="Less(-)",-1,1)</f>
        <v>1</v>
      </c>
      <c r="K15" s="17" t="s">
        <v>42</v>
      </c>
      <c r="L15" s="17" t="s">
        <v>6</v>
      </c>
      <c r="M15" s="42"/>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9">
        <f>total_amount_ba($B$2,$D$2,D15,F15,J15,K15,M15)</f>
        <v>9431.25</v>
      </c>
      <c r="BB15" s="65">
        <f>BA15+SUM(N15:AZ15)</f>
        <v>9431.25</v>
      </c>
      <c r="BC15" s="41" t="str">
        <f>SpellNumber(L15,BB15)</f>
        <v>INR  Nine Thousand Four Hundred &amp; Thirty One  and Paise Twenty Five Only</v>
      </c>
      <c r="IE15" s="21">
        <v>1.01</v>
      </c>
      <c r="IF15" s="21" t="s">
        <v>37</v>
      </c>
      <c r="IG15" s="21" t="s">
        <v>33</v>
      </c>
      <c r="IH15" s="21">
        <v>123.223</v>
      </c>
      <c r="II15" s="21" t="s">
        <v>35</v>
      </c>
    </row>
    <row r="16" spans="1:243" s="20" customFormat="1" ht="34.5" customHeight="1">
      <c r="A16" s="33">
        <v>3</v>
      </c>
      <c r="B16" s="72" t="s">
        <v>59</v>
      </c>
      <c r="C16" s="34"/>
      <c r="D16" s="58">
        <v>45</v>
      </c>
      <c r="E16" s="66" t="s">
        <v>51</v>
      </c>
      <c r="F16" s="67">
        <v>917.75</v>
      </c>
      <c r="G16" s="22"/>
      <c r="H16" s="15"/>
      <c r="I16" s="36" t="s">
        <v>36</v>
      </c>
      <c r="J16" s="16">
        <f>IF(I16="Less(-)",-1,1)</f>
        <v>1</v>
      </c>
      <c r="K16" s="17" t="s">
        <v>42</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9">
        <f>total_amount_ba($B$2,$D$2,D16,F16,J16,K16,M16)</f>
        <v>41298.75</v>
      </c>
      <c r="BB16" s="65">
        <f>BA16+SUM(N16:AZ16)</f>
        <v>41298.75</v>
      </c>
      <c r="BC16" s="41" t="str">
        <f>SpellNumber(L16,BB16)</f>
        <v>INR  Forty One Thousand Two Hundred &amp; Ninety Eight  and Paise Seventy Five Only</v>
      </c>
      <c r="IE16" s="21">
        <v>1.01</v>
      </c>
      <c r="IF16" s="21" t="s">
        <v>37</v>
      </c>
      <c r="IG16" s="21" t="s">
        <v>33</v>
      </c>
      <c r="IH16" s="21">
        <v>123.223</v>
      </c>
      <c r="II16" s="21" t="s">
        <v>35</v>
      </c>
    </row>
    <row r="17" spans="1:243" s="20" customFormat="1" ht="36" customHeight="1">
      <c r="A17" s="33">
        <v>4</v>
      </c>
      <c r="B17" s="68" t="s">
        <v>60</v>
      </c>
      <c r="C17" s="34"/>
      <c r="D17" s="35"/>
      <c r="E17" s="69"/>
      <c r="F17" s="70"/>
      <c r="G17" s="15"/>
      <c r="H17" s="15"/>
      <c r="I17" s="36"/>
      <c r="J17" s="16"/>
      <c r="K17" s="17"/>
      <c r="L17" s="17"/>
      <c r="M17" s="18"/>
      <c r="N17" s="19"/>
      <c r="O17" s="19"/>
      <c r="P17" s="37"/>
      <c r="Q17" s="19"/>
      <c r="R17" s="19"/>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1">
        <v>1</v>
      </c>
      <c r="IF17" s="21" t="s">
        <v>32</v>
      </c>
      <c r="IG17" s="21" t="s">
        <v>33</v>
      </c>
      <c r="IH17" s="21">
        <v>10</v>
      </c>
      <c r="II17" s="21" t="s">
        <v>34</v>
      </c>
    </row>
    <row r="18" spans="1:243" s="20" customFormat="1" ht="25.5" customHeight="1">
      <c r="A18" s="33">
        <v>4.01</v>
      </c>
      <c r="B18" s="73" t="s">
        <v>61</v>
      </c>
      <c r="C18" s="34"/>
      <c r="D18" s="58">
        <v>10</v>
      </c>
      <c r="E18" s="74" t="s">
        <v>51</v>
      </c>
      <c r="F18" s="75">
        <v>997.05</v>
      </c>
      <c r="G18" s="22"/>
      <c r="H18" s="15"/>
      <c r="I18" s="36" t="s">
        <v>36</v>
      </c>
      <c r="J18" s="16">
        <f>IF(I18="Less(-)",-1,1)</f>
        <v>1</v>
      </c>
      <c r="K18" s="17" t="s">
        <v>42</v>
      </c>
      <c r="L18" s="17" t="s">
        <v>6</v>
      </c>
      <c r="M18" s="42"/>
      <c r="N18" s="22"/>
      <c r="O18" s="22"/>
      <c r="P18" s="43"/>
      <c r="Q18" s="22"/>
      <c r="R18" s="22"/>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9">
        <f>total_amount_ba($B$2,$D$2,D18,F18,J18,K18,M18)</f>
        <v>9970.5</v>
      </c>
      <c r="BB18" s="65">
        <f>BA18+SUM(N18:AZ18)</f>
        <v>9970.5</v>
      </c>
      <c r="BC18" s="41" t="str">
        <f>SpellNumber(L18,BB18)</f>
        <v>INR  Nine Thousand Nine Hundred &amp; Seventy  and Paise Fifty Only</v>
      </c>
      <c r="IE18" s="21">
        <v>1.01</v>
      </c>
      <c r="IF18" s="21" t="s">
        <v>37</v>
      </c>
      <c r="IG18" s="21" t="s">
        <v>33</v>
      </c>
      <c r="IH18" s="21">
        <v>123.223</v>
      </c>
      <c r="II18" s="21" t="s">
        <v>35</v>
      </c>
    </row>
    <row r="19" spans="1:243" s="20" customFormat="1" ht="35.25" customHeight="1">
      <c r="A19" s="33">
        <v>4.02</v>
      </c>
      <c r="B19" s="73" t="s">
        <v>62</v>
      </c>
      <c r="C19" s="34"/>
      <c r="D19" s="58">
        <v>7</v>
      </c>
      <c r="E19" s="74" t="s">
        <v>51</v>
      </c>
      <c r="F19" s="75">
        <v>615.15</v>
      </c>
      <c r="G19" s="22"/>
      <c r="H19" s="15"/>
      <c r="I19" s="36" t="s">
        <v>36</v>
      </c>
      <c r="J19" s="16">
        <f>IF(I19="Less(-)",-1,1)</f>
        <v>1</v>
      </c>
      <c r="K19" s="17" t="s">
        <v>42</v>
      </c>
      <c r="L19" s="17" t="s">
        <v>6</v>
      </c>
      <c r="M19" s="42"/>
      <c r="N19" s="22"/>
      <c r="O19" s="22"/>
      <c r="P19" s="43"/>
      <c r="Q19" s="22"/>
      <c r="R19" s="22"/>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59">
        <f>total_amount_ba($B$2,$D$2,D19,F19,J19,K19,M19)</f>
        <v>4306.05</v>
      </c>
      <c r="BB19" s="65">
        <f>BA19+SUM(N19:AZ19)</f>
        <v>4306.05</v>
      </c>
      <c r="BC19" s="41" t="str">
        <f>SpellNumber(L19,BB19)</f>
        <v>INR  Four Thousand Three Hundred &amp; Six  and Paise Five Only</v>
      </c>
      <c r="IE19" s="21">
        <v>1.01</v>
      </c>
      <c r="IF19" s="21" t="s">
        <v>37</v>
      </c>
      <c r="IG19" s="21" t="s">
        <v>33</v>
      </c>
      <c r="IH19" s="21">
        <v>123.223</v>
      </c>
      <c r="II19" s="21" t="s">
        <v>35</v>
      </c>
    </row>
    <row r="20" spans="1:243" s="20" customFormat="1" ht="45" customHeight="1">
      <c r="A20" s="33">
        <v>5</v>
      </c>
      <c r="B20" s="68" t="s">
        <v>63</v>
      </c>
      <c r="C20" s="34"/>
      <c r="D20" s="35"/>
      <c r="E20" s="69"/>
      <c r="F20" s="70"/>
      <c r="G20" s="15"/>
      <c r="H20" s="15"/>
      <c r="I20" s="36"/>
      <c r="J20" s="16"/>
      <c r="K20" s="17"/>
      <c r="L20" s="17"/>
      <c r="M20" s="18"/>
      <c r="N20" s="19"/>
      <c r="O20" s="19"/>
      <c r="P20" s="37"/>
      <c r="Q20" s="19"/>
      <c r="R20" s="19"/>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1">
        <v>1</v>
      </c>
      <c r="IF20" s="21" t="s">
        <v>32</v>
      </c>
      <c r="IG20" s="21" t="s">
        <v>33</v>
      </c>
      <c r="IH20" s="21">
        <v>10</v>
      </c>
      <c r="II20" s="21" t="s">
        <v>34</v>
      </c>
    </row>
    <row r="21" spans="1:243" s="20" customFormat="1" ht="30.75" customHeight="1">
      <c r="A21" s="33">
        <v>5.01</v>
      </c>
      <c r="B21" s="73" t="s">
        <v>64</v>
      </c>
      <c r="C21" s="34"/>
      <c r="D21" s="58">
        <v>2</v>
      </c>
      <c r="E21" s="74" t="s">
        <v>51</v>
      </c>
      <c r="F21" s="75">
        <v>842.75</v>
      </c>
      <c r="G21" s="22"/>
      <c r="H21" s="15"/>
      <c r="I21" s="36" t="s">
        <v>36</v>
      </c>
      <c r="J21" s="16">
        <f>IF(I21="Less(-)",-1,1)</f>
        <v>1</v>
      </c>
      <c r="K21" s="17" t="s">
        <v>42</v>
      </c>
      <c r="L21" s="17" t="s">
        <v>6</v>
      </c>
      <c r="M21" s="42"/>
      <c r="N21" s="22"/>
      <c r="O21" s="22"/>
      <c r="P21" s="43"/>
      <c r="Q21" s="22"/>
      <c r="R21" s="22"/>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59">
        <f>total_amount_ba($B$2,$D$2,D21,F21,J21,K21,M21)</f>
        <v>1685.5</v>
      </c>
      <c r="BB21" s="65">
        <f>BA21+SUM(N21:AZ21)</f>
        <v>1685.5</v>
      </c>
      <c r="BC21" s="41" t="str">
        <f>SpellNumber(L21,BB21)</f>
        <v>INR  One Thousand Six Hundred &amp; Eighty Five  and Paise Fifty Only</v>
      </c>
      <c r="IE21" s="21">
        <v>1.01</v>
      </c>
      <c r="IF21" s="21" t="s">
        <v>37</v>
      </c>
      <c r="IG21" s="21" t="s">
        <v>33</v>
      </c>
      <c r="IH21" s="21">
        <v>123.223</v>
      </c>
      <c r="II21" s="21" t="s">
        <v>35</v>
      </c>
    </row>
    <row r="22" spans="1:243" s="20" customFormat="1" ht="38.25" customHeight="1">
      <c r="A22" s="33">
        <v>6</v>
      </c>
      <c r="B22" s="68" t="s">
        <v>52</v>
      </c>
      <c r="C22" s="34"/>
      <c r="D22" s="35"/>
      <c r="E22" s="69"/>
      <c r="F22" s="70"/>
      <c r="G22" s="15"/>
      <c r="H22" s="15"/>
      <c r="I22" s="36"/>
      <c r="J22" s="16"/>
      <c r="K22" s="17"/>
      <c r="L22" s="17"/>
      <c r="M22" s="18"/>
      <c r="N22" s="19"/>
      <c r="O22" s="19"/>
      <c r="P22" s="37"/>
      <c r="Q22" s="19"/>
      <c r="R22" s="19"/>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1">
        <v>1</v>
      </c>
      <c r="IF22" s="21" t="s">
        <v>32</v>
      </c>
      <c r="IG22" s="21" t="s">
        <v>33</v>
      </c>
      <c r="IH22" s="21">
        <v>10</v>
      </c>
      <c r="II22" s="21" t="s">
        <v>34</v>
      </c>
    </row>
    <row r="23" spans="1:243" s="20" customFormat="1" ht="39" customHeight="1">
      <c r="A23" s="33">
        <v>6.01</v>
      </c>
      <c r="B23" s="73" t="s">
        <v>65</v>
      </c>
      <c r="C23" s="34"/>
      <c r="D23" s="58">
        <v>19</v>
      </c>
      <c r="E23" s="74" t="s">
        <v>51</v>
      </c>
      <c r="F23" s="75">
        <v>5481.95</v>
      </c>
      <c r="G23" s="22"/>
      <c r="H23" s="15"/>
      <c r="I23" s="36" t="s">
        <v>36</v>
      </c>
      <c r="J23" s="16">
        <f>IF(I23="Less(-)",-1,1)</f>
        <v>1</v>
      </c>
      <c r="K23" s="17" t="s">
        <v>42</v>
      </c>
      <c r="L23" s="17" t="s">
        <v>6</v>
      </c>
      <c r="M23" s="42"/>
      <c r="N23" s="22"/>
      <c r="O23" s="22"/>
      <c r="P23" s="43"/>
      <c r="Q23" s="22"/>
      <c r="R23" s="22"/>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59">
        <f>total_amount_ba($B$2,$D$2,D23,F23,J23,K23,M23)</f>
        <v>104157.05</v>
      </c>
      <c r="BB23" s="65">
        <f>BA23+SUM(N23:AZ23)</f>
        <v>104157.05</v>
      </c>
      <c r="BC23" s="41" t="str">
        <f>SpellNumber(L23,BB23)</f>
        <v>INR  One Lakh Four Thousand One Hundred &amp; Fifty Seven  and Paise Five Only</v>
      </c>
      <c r="IE23" s="21">
        <v>1.01</v>
      </c>
      <c r="IF23" s="21" t="s">
        <v>37</v>
      </c>
      <c r="IG23" s="21" t="s">
        <v>33</v>
      </c>
      <c r="IH23" s="21">
        <v>123.223</v>
      </c>
      <c r="II23" s="21" t="s">
        <v>35</v>
      </c>
    </row>
    <row r="24" spans="1:243" s="20" customFormat="1" ht="40.5" customHeight="1">
      <c r="A24" s="33">
        <v>6.02</v>
      </c>
      <c r="B24" s="73" t="s">
        <v>66</v>
      </c>
      <c r="C24" s="34"/>
      <c r="D24" s="58">
        <v>34</v>
      </c>
      <c r="E24" s="74" t="s">
        <v>51</v>
      </c>
      <c r="F24" s="75">
        <v>4478.15</v>
      </c>
      <c r="G24" s="22"/>
      <c r="H24" s="15"/>
      <c r="I24" s="36" t="s">
        <v>36</v>
      </c>
      <c r="J24" s="16">
        <f>IF(I24="Less(-)",-1,1)</f>
        <v>1</v>
      </c>
      <c r="K24" s="17" t="s">
        <v>42</v>
      </c>
      <c r="L24" s="17" t="s">
        <v>6</v>
      </c>
      <c r="M24" s="42"/>
      <c r="N24" s="22"/>
      <c r="O24" s="22"/>
      <c r="P24" s="43"/>
      <c r="Q24" s="22"/>
      <c r="R24" s="22"/>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59">
        <f>total_amount_ba($B$2,$D$2,D24,F24,J24,K24,M24)</f>
        <v>152257.1</v>
      </c>
      <c r="BB24" s="65">
        <f>BA24+SUM(N24:AZ24)</f>
        <v>152257.1</v>
      </c>
      <c r="BC24" s="41" t="str">
        <f>SpellNumber(L24,BB24)</f>
        <v>INR  One Lakh Fifty Two Thousand Two Hundred &amp; Fifty Seven  and Paise Ten Only</v>
      </c>
      <c r="IE24" s="21">
        <v>1.01</v>
      </c>
      <c r="IF24" s="21" t="s">
        <v>37</v>
      </c>
      <c r="IG24" s="21" t="s">
        <v>33</v>
      </c>
      <c r="IH24" s="21">
        <v>123.223</v>
      </c>
      <c r="II24" s="21" t="s">
        <v>35</v>
      </c>
    </row>
    <row r="25" spans="1:243" s="20" customFormat="1" ht="34.5" customHeight="1">
      <c r="A25" s="33">
        <v>7</v>
      </c>
      <c r="B25" s="73" t="s">
        <v>53</v>
      </c>
      <c r="C25" s="34"/>
      <c r="D25" s="35"/>
      <c r="E25" s="76"/>
      <c r="F25" s="77"/>
      <c r="G25" s="15"/>
      <c r="H25" s="15"/>
      <c r="I25" s="36"/>
      <c r="J25" s="16"/>
      <c r="K25" s="17"/>
      <c r="L25" s="17"/>
      <c r="M25" s="18"/>
      <c r="N25" s="19"/>
      <c r="O25" s="19"/>
      <c r="P25" s="37"/>
      <c r="Q25" s="19"/>
      <c r="R25" s="19"/>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21">
        <v>1</v>
      </c>
      <c r="IF25" s="21" t="s">
        <v>32</v>
      </c>
      <c r="IG25" s="21" t="s">
        <v>33</v>
      </c>
      <c r="IH25" s="21">
        <v>10</v>
      </c>
      <c r="II25" s="21" t="s">
        <v>34</v>
      </c>
    </row>
    <row r="26" spans="1:243" s="20" customFormat="1" ht="26.25" customHeight="1">
      <c r="A26" s="33">
        <v>7.01</v>
      </c>
      <c r="B26" s="73" t="s">
        <v>67</v>
      </c>
      <c r="C26" s="34"/>
      <c r="D26" s="58">
        <v>5</v>
      </c>
      <c r="E26" s="78" t="s">
        <v>51</v>
      </c>
      <c r="F26" s="79">
        <v>4751.65</v>
      </c>
      <c r="G26" s="22"/>
      <c r="H26" s="15"/>
      <c r="I26" s="36" t="s">
        <v>36</v>
      </c>
      <c r="J26" s="16">
        <f>IF(I26="Less(-)",-1,1)</f>
        <v>1</v>
      </c>
      <c r="K26" s="17" t="s">
        <v>42</v>
      </c>
      <c r="L26" s="17" t="s">
        <v>6</v>
      </c>
      <c r="M26" s="42"/>
      <c r="N26" s="22"/>
      <c r="O26" s="22"/>
      <c r="P26" s="43"/>
      <c r="Q26" s="22"/>
      <c r="R26" s="22"/>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59">
        <f>total_amount_ba($B$2,$D$2,D26,F26,J26,K26,M26)</f>
        <v>23758.25</v>
      </c>
      <c r="BB26" s="65">
        <f>BA26+SUM(N26:AZ26)</f>
        <v>23758.25</v>
      </c>
      <c r="BC26" s="41" t="str">
        <f>SpellNumber(L26,BB26)</f>
        <v>INR  Twenty Three Thousand Seven Hundred &amp; Fifty Eight  and Paise Twenty Five Only</v>
      </c>
      <c r="IE26" s="21">
        <v>1.01</v>
      </c>
      <c r="IF26" s="21" t="s">
        <v>37</v>
      </c>
      <c r="IG26" s="21" t="s">
        <v>33</v>
      </c>
      <c r="IH26" s="21">
        <v>123.223</v>
      </c>
      <c r="II26" s="21" t="s">
        <v>35</v>
      </c>
    </row>
    <row r="27" spans="1:243" s="20" customFormat="1" ht="44.25" customHeight="1">
      <c r="A27" s="33">
        <v>8</v>
      </c>
      <c r="B27" s="73" t="s">
        <v>68</v>
      </c>
      <c r="C27" s="34"/>
      <c r="D27" s="35"/>
      <c r="E27" s="69"/>
      <c r="F27" s="70"/>
      <c r="G27" s="15"/>
      <c r="H27" s="15"/>
      <c r="I27" s="36"/>
      <c r="J27" s="16"/>
      <c r="K27" s="17"/>
      <c r="L27" s="17"/>
      <c r="M27" s="18"/>
      <c r="N27" s="19"/>
      <c r="O27" s="19"/>
      <c r="P27" s="37"/>
      <c r="Q27" s="19"/>
      <c r="R27" s="19"/>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1">
        <v>1</v>
      </c>
      <c r="IF27" s="21" t="s">
        <v>32</v>
      </c>
      <c r="IG27" s="21" t="s">
        <v>33</v>
      </c>
      <c r="IH27" s="21">
        <v>10</v>
      </c>
      <c r="II27" s="21" t="s">
        <v>34</v>
      </c>
    </row>
    <row r="28" spans="1:243" s="20" customFormat="1" ht="36" customHeight="1">
      <c r="A28" s="33">
        <v>8.01</v>
      </c>
      <c r="B28" s="73" t="s">
        <v>69</v>
      </c>
      <c r="C28" s="34"/>
      <c r="D28" s="58">
        <v>43</v>
      </c>
      <c r="E28" s="66" t="s">
        <v>51</v>
      </c>
      <c r="F28" s="67">
        <v>6215.35</v>
      </c>
      <c r="G28" s="22"/>
      <c r="H28" s="15"/>
      <c r="I28" s="36" t="s">
        <v>36</v>
      </c>
      <c r="J28" s="16">
        <f>IF(I28="Less(-)",-1,1)</f>
        <v>1</v>
      </c>
      <c r="K28" s="17" t="s">
        <v>42</v>
      </c>
      <c r="L28" s="17" t="s">
        <v>6</v>
      </c>
      <c r="M28" s="42"/>
      <c r="N28" s="22"/>
      <c r="O28" s="22"/>
      <c r="P28" s="43"/>
      <c r="Q28" s="22"/>
      <c r="R28" s="22"/>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59">
        <f>total_amount_ba($B$2,$D$2,D28,F28,J28,K28,M28)</f>
        <v>267260.05</v>
      </c>
      <c r="BB28" s="65">
        <f>BA28+SUM(N28:AZ28)</f>
        <v>267260.05</v>
      </c>
      <c r="BC28" s="41" t="str">
        <f>SpellNumber(L28,BB28)</f>
        <v>INR  Two Lakh Sixty Seven Thousand Two Hundred &amp; Sixty  and Paise Five Only</v>
      </c>
      <c r="IE28" s="21">
        <v>1.01</v>
      </c>
      <c r="IF28" s="21" t="s">
        <v>37</v>
      </c>
      <c r="IG28" s="21" t="s">
        <v>33</v>
      </c>
      <c r="IH28" s="21">
        <v>123.223</v>
      </c>
      <c r="II28" s="21" t="s">
        <v>35</v>
      </c>
    </row>
    <row r="29" spans="1:243" s="20" customFormat="1" ht="34.5" customHeight="1">
      <c r="A29" s="33">
        <v>9</v>
      </c>
      <c r="B29" s="68" t="s">
        <v>70</v>
      </c>
      <c r="C29" s="34"/>
      <c r="D29" s="35"/>
      <c r="E29" s="69"/>
      <c r="F29" s="70"/>
      <c r="G29" s="15"/>
      <c r="H29" s="15"/>
      <c r="I29" s="36"/>
      <c r="J29" s="16"/>
      <c r="K29" s="17"/>
      <c r="L29" s="17"/>
      <c r="M29" s="18"/>
      <c r="N29" s="19"/>
      <c r="O29" s="19"/>
      <c r="P29" s="37"/>
      <c r="Q29" s="19"/>
      <c r="R29" s="19"/>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21">
        <v>1</v>
      </c>
      <c r="IF29" s="21" t="s">
        <v>32</v>
      </c>
      <c r="IG29" s="21" t="s">
        <v>33</v>
      </c>
      <c r="IH29" s="21">
        <v>10</v>
      </c>
      <c r="II29" s="21" t="s">
        <v>34</v>
      </c>
    </row>
    <row r="30" spans="1:243" s="20" customFormat="1" ht="26.25" customHeight="1">
      <c r="A30" s="33">
        <v>9.01</v>
      </c>
      <c r="B30" s="72" t="s">
        <v>71</v>
      </c>
      <c r="C30" s="34"/>
      <c r="D30" s="58">
        <v>4050</v>
      </c>
      <c r="E30" s="66" t="s">
        <v>101</v>
      </c>
      <c r="F30" s="67">
        <v>56.6</v>
      </c>
      <c r="G30" s="22"/>
      <c r="H30" s="15"/>
      <c r="I30" s="36" t="s">
        <v>36</v>
      </c>
      <c r="J30" s="16">
        <f>IF(I30="Less(-)",-1,1)</f>
        <v>1</v>
      </c>
      <c r="K30" s="17" t="s">
        <v>42</v>
      </c>
      <c r="L30" s="17" t="s">
        <v>6</v>
      </c>
      <c r="M30" s="42"/>
      <c r="N30" s="22"/>
      <c r="O30" s="22"/>
      <c r="P30" s="43"/>
      <c r="Q30" s="22"/>
      <c r="R30" s="22"/>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59">
        <f>total_amount_ba($B$2,$D$2,D30,F30,J30,K30,M30)</f>
        <v>229230</v>
      </c>
      <c r="BB30" s="65">
        <f>BA30+SUM(N30:AZ30)</f>
        <v>229230</v>
      </c>
      <c r="BC30" s="41" t="str">
        <f>SpellNumber(L30,BB30)</f>
        <v>INR  Two Lakh Twenty Nine Thousand Two Hundred &amp; Thirty  Only</v>
      </c>
      <c r="IE30" s="21">
        <v>1.01</v>
      </c>
      <c r="IF30" s="21" t="s">
        <v>37</v>
      </c>
      <c r="IG30" s="21" t="s">
        <v>33</v>
      </c>
      <c r="IH30" s="21">
        <v>123.223</v>
      </c>
      <c r="II30" s="21" t="s">
        <v>35</v>
      </c>
    </row>
    <row r="31" spans="1:243" s="20" customFormat="1" ht="32.25" customHeight="1">
      <c r="A31" s="33">
        <v>10</v>
      </c>
      <c r="B31" s="80" t="s">
        <v>72</v>
      </c>
      <c r="C31" s="34"/>
      <c r="D31" s="35"/>
      <c r="E31" s="76"/>
      <c r="F31" s="77"/>
      <c r="G31" s="15"/>
      <c r="H31" s="15"/>
      <c r="I31" s="36"/>
      <c r="J31" s="16"/>
      <c r="K31" s="17"/>
      <c r="L31" s="17"/>
      <c r="M31" s="18"/>
      <c r="N31" s="19"/>
      <c r="O31" s="19"/>
      <c r="P31" s="37"/>
      <c r="Q31" s="19"/>
      <c r="R31" s="19"/>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21">
        <v>1</v>
      </c>
      <c r="IF31" s="21" t="s">
        <v>32</v>
      </c>
      <c r="IG31" s="21" t="s">
        <v>33</v>
      </c>
      <c r="IH31" s="21">
        <v>10</v>
      </c>
      <c r="II31" s="21" t="s">
        <v>34</v>
      </c>
    </row>
    <row r="32" spans="1:243" s="20" customFormat="1" ht="28.5" customHeight="1">
      <c r="A32" s="33">
        <v>10.01</v>
      </c>
      <c r="B32" s="73" t="s">
        <v>73</v>
      </c>
      <c r="C32" s="34"/>
      <c r="D32" s="58">
        <v>157</v>
      </c>
      <c r="E32" s="78" t="s">
        <v>54</v>
      </c>
      <c r="F32" s="79">
        <v>418.95</v>
      </c>
      <c r="G32" s="22"/>
      <c r="H32" s="15"/>
      <c r="I32" s="36" t="s">
        <v>36</v>
      </c>
      <c r="J32" s="16">
        <f>IF(I32="Less(-)",-1,1)</f>
        <v>1</v>
      </c>
      <c r="K32" s="17" t="s">
        <v>42</v>
      </c>
      <c r="L32" s="17" t="s">
        <v>6</v>
      </c>
      <c r="M32" s="42"/>
      <c r="N32" s="22"/>
      <c r="O32" s="22"/>
      <c r="P32" s="43"/>
      <c r="Q32" s="22"/>
      <c r="R32" s="22"/>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59">
        <f>total_amount_ba($B$2,$D$2,D32,F32,J32,K32,M32)</f>
        <v>65775.15</v>
      </c>
      <c r="BB32" s="65">
        <f>BA32+SUM(N32:AZ32)</f>
        <v>65775.15</v>
      </c>
      <c r="BC32" s="41" t="str">
        <f>SpellNumber(L32,BB32)</f>
        <v>INR  Sixty Five Thousand Seven Hundred &amp; Seventy Five  and Paise Fifteen Only</v>
      </c>
      <c r="IE32" s="21">
        <v>1.01</v>
      </c>
      <c r="IF32" s="21" t="s">
        <v>37</v>
      </c>
      <c r="IG32" s="21" t="s">
        <v>33</v>
      </c>
      <c r="IH32" s="21">
        <v>123.223</v>
      </c>
      <c r="II32" s="21" t="s">
        <v>35</v>
      </c>
    </row>
    <row r="33" spans="1:243" s="20" customFormat="1" ht="48.75" customHeight="1">
      <c r="A33" s="33">
        <v>11</v>
      </c>
      <c r="B33" s="80" t="s">
        <v>74</v>
      </c>
      <c r="C33" s="34"/>
      <c r="D33" s="35"/>
      <c r="E33" s="69"/>
      <c r="F33" s="70"/>
      <c r="G33" s="15"/>
      <c r="H33" s="15"/>
      <c r="I33" s="36"/>
      <c r="J33" s="16"/>
      <c r="K33" s="17"/>
      <c r="L33" s="17"/>
      <c r="M33" s="18"/>
      <c r="N33" s="19"/>
      <c r="O33" s="19"/>
      <c r="P33" s="37"/>
      <c r="Q33" s="19"/>
      <c r="R33" s="19"/>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21">
        <v>1</v>
      </c>
      <c r="IF33" s="21" t="s">
        <v>32</v>
      </c>
      <c r="IG33" s="21" t="s">
        <v>33</v>
      </c>
      <c r="IH33" s="21">
        <v>10</v>
      </c>
      <c r="II33" s="21" t="s">
        <v>34</v>
      </c>
    </row>
    <row r="34" spans="1:243" s="20" customFormat="1" ht="30.75" customHeight="1">
      <c r="A34" s="33">
        <v>11.01</v>
      </c>
      <c r="B34" s="73" t="s">
        <v>75</v>
      </c>
      <c r="C34" s="34"/>
      <c r="D34" s="58">
        <v>6496</v>
      </c>
      <c r="E34" s="66" t="s">
        <v>101</v>
      </c>
      <c r="F34" s="67">
        <v>90.25</v>
      </c>
      <c r="G34" s="22"/>
      <c r="H34" s="15"/>
      <c r="I34" s="36" t="s">
        <v>36</v>
      </c>
      <c r="J34" s="16">
        <f>IF(I34="Less(-)",-1,1)</f>
        <v>1</v>
      </c>
      <c r="K34" s="17" t="s">
        <v>42</v>
      </c>
      <c r="L34" s="17" t="s">
        <v>6</v>
      </c>
      <c r="M34" s="42"/>
      <c r="N34" s="22"/>
      <c r="O34" s="22"/>
      <c r="P34" s="43"/>
      <c r="Q34" s="22"/>
      <c r="R34" s="22"/>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59">
        <f>total_amount_ba($B$2,$D$2,D34,F34,J34,K34,M34)</f>
        <v>586264</v>
      </c>
      <c r="BB34" s="65">
        <f>BA34+SUM(N34:AZ34)</f>
        <v>586264</v>
      </c>
      <c r="BC34" s="41" t="str">
        <f>SpellNumber(L34,BB34)</f>
        <v>INR  Five Lakh Eighty Six Thousand Two Hundred &amp; Sixty Four  Only</v>
      </c>
      <c r="IE34" s="21">
        <v>1.01</v>
      </c>
      <c r="IF34" s="21" t="s">
        <v>37</v>
      </c>
      <c r="IG34" s="21" t="s">
        <v>33</v>
      </c>
      <c r="IH34" s="21">
        <v>123.223</v>
      </c>
      <c r="II34" s="21" t="s">
        <v>35</v>
      </c>
    </row>
    <row r="35" spans="1:243" s="20" customFormat="1" ht="27.75" customHeight="1">
      <c r="A35" s="33">
        <v>12</v>
      </c>
      <c r="B35" s="80" t="s">
        <v>76</v>
      </c>
      <c r="C35" s="34"/>
      <c r="D35" s="35"/>
      <c r="E35" s="69"/>
      <c r="F35" s="70"/>
      <c r="G35" s="15"/>
      <c r="H35" s="15"/>
      <c r="I35" s="36"/>
      <c r="J35" s="16"/>
      <c r="K35" s="17"/>
      <c r="L35" s="17"/>
      <c r="M35" s="18"/>
      <c r="N35" s="19"/>
      <c r="O35" s="19"/>
      <c r="P35" s="37"/>
      <c r="Q35" s="19"/>
      <c r="R35" s="19"/>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1">
        <v>1</v>
      </c>
      <c r="IF35" s="21" t="s">
        <v>32</v>
      </c>
      <c r="IG35" s="21" t="s">
        <v>33</v>
      </c>
      <c r="IH35" s="21">
        <v>10</v>
      </c>
      <c r="II35" s="21" t="s">
        <v>34</v>
      </c>
    </row>
    <row r="36" spans="1:243" s="20" customFormat="1" ht="26.25" customHeight="1">
      <c r="A36" s="33">
        <v>12.01</v>
      </c>
      <c r="B36" s="71" t="s">
        <v>77</v>
      </c>
      <c r="C36" s="34"/>
      <c r="D36" s="58">
        <v>293</v>
      </c>
      <c r="E36" s="66" t="s">
        <v>54</v>
      </c>
      <c r="F36" s="67">
        <v>78.4</v>
      </c>
      <c r="G36" s="22"/>
      <c r="H36" s="15"/>
      <c r="I36" s="36" t="s">
        <v>36</v>
      </c>
      <c r="J36" s="16">
        <f>IF(I36="Less(-)",-1,1)</f>
        <v>1</v>
      </c>
      <c r="K36" s="17" t="s">
        <v>42</v>
      </c>
      <c r="L36" s="17" t="s">
        <v>6</v>
      </c>
      <c r="M36" s="42"/>
      <c r="N36" s="22"/>
      <c r="O36" s="22"/>
      <c r="P36" s="43"/>
      <c r="Q36" s="22"/>
      <c r="R36" s="22"/>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59">
        <f>total_amount_ba($B$2,$D$2,D36,F36,J36,K36,M36)</f>
        <v>22971.2</v>
      </c>
      <c r="BB36" s="65">
        <f>BA36+SUM(N36:AZ36)</f>
        <v>22971.2</v>
      </c>
      <c r="BC36" s="41" t="str">
        <f>SpellNumber(L36,BB36)</f>
        <v>INR  Twenty Two Thousand Nine Hundred &amp; Seventy One  and Paise Twenty Only</v>
      </c>
      <c r="IE36" s="21">
        <v>1.01</v>
      </c>
      <c r="IF36" s="21" t="s">
        <v>37</v>
      </c>
      <c r="IG36" s="21" t="s">
        <v>33</v>
      </c>
      <c r="IH36" s="21">
        <v>123.223</v>
      </c>
      <c r="II36" s="21" t="s">
        <v>35</v>
      </c>
    </row>
    <row r="37" spans="1:243" s="20" customFormat="1" ht="126" customHeight="1">
      <c r="A37" s="33">
        <v>13</v>
      </c>
      <c r="B37" s="73" t="s">
        <v>78</v>
      </c>
      <c r="C37" s="34"/>
      <c r="D37" s="58">
        <v>298</v>
      </c>
      <c r="E37" s="81" t="s">
        <v>54</v>
      </c>
      <c r="F37" s="82">
        <v>550.4</v>
      </c>
      <c r="G37" s="22"/>
      <c r="H37" s="15"/>
      <c r="I37" s="36" t="s">
        <v>36</v>
      </c>
      <c r="J37" s="16">
        <f>IF(I37="Less(-)",-1,1)</f>
        <v>1</v>
      </c>
      <c r="K37" s="17" t="s">
        <v>42</v>
      </c>
      <c r="L37" s="17" t="s">
        <v>6</v>
      </c>
      <c r="M37" s="42"/>
      <c r="N37" s="22"/>
      <c r="O37" s="22"/>
      <c r="P37" s="43"/>
      <c r="Q37" s="22"/>
      <c r="R37" s="22"/>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59">
        <f>total_amount_ba($B$2,$D$2,D37,F37,J37,K37,M37)</f>
        <v>164019.2</v>
      </c>
      <c r="BB37" s="65">
        <f>BA37+SUM(N37:AZ37)</f>
        <v>164019.2</v>
      </c>
      <c r="BC37" s="41" t="str">
        <f>SpellNumber(L37,BB37)</f>
        <v>INR  One Lakh Sixty Four Thousand  &amp;Nineteen  and Paise Twenty Only</v>
      </c>
      <c r="IE37" s="21">
        <v>1.01</v>
      </c>
      <c r="IF37" s="21" t="s">
        <v>37</v>
      </c>
      <c r="IG37" s="21" t="s">
        <v>33</v>
      </c>
      <c r="IH37" s="21">
        <v>123.223</v>
      </c>
      <c r="II37" s="21" t="s">
        <v>35</v>
      </c>
    </row>
    <row r="38" spans="1:243" s="20" customFormat="1" ht="60" customHeight="1">
      <c r="A38" s="33">
        <v>14</v>
      </c>
      <c r="B38" s="80" t="s">
        <v>79</v>
      </c>
      <c r="C38" s="34"/>
      <c r="D38" s="35"/>
      <c r="E38" s="76"/>
      <c r="F38" s="77"/>
      <c r="G38" s="15"/>
      <c r="H38" s="15"/>
      <c r="I38" s="36"/>
      <c r="J38" s="16"/>
      <c r="K38" s="17"/>
      <c r="L38" s="17"/>
      <c r="M38" s="18"/>
      <c r="N38" s="19"/>
      <c r="O38" s="19"/>
      <c r="P38" s="37"/>
      <c r="Q38" s="19"/>
      <c r="R38" s="19"/>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21">
        <v>1</v>
      </c>
      <c r="IF38" s="21" t="s">
        <v>32</v>
      </c>
      <c r="IG38" s="21" t="s">
        <v>33</v>
      </c>
      <c r="IH38" s="21">
        <v>10</v>
      </c>
      <c r="II38" s="21" t="s">
        <v>34</v>
      </c>
    </row>
    <row r="39" spans="1:243" s="20" customFormat="1" ht="33.75" customHeight="1">
      <c r="A39" s="33">
        <v>14.01</v>
      </c>
      <c r="B39" s="73" t="s">
        <v>80</v>
      </c>
      <c r="C39" s="34"/>
      <c r="D39" s="58">
        <v>298</v>
      </c>
      <c r="E39" s="78" t="s">
        <v>54</v>
      </c>
      <c r="F39" s="79">
        <v>1158.1</v>
      </c>
      <c r="G39" s="22"/>
      <c r="H39" s="15"/>
      <c r="I39" s="36" t="s">
        <v>36</v>
      </c>
      <c r="J39" s="16">
        <f>IF(I39="Less(-)",-1,1)</f>
        <v>1</v>
      </c>
      <c r="K39" s="17" t="s">
        <v>42</v>
      </c>
      <c r="L39" s="17" t="s">
        <v>6</v>
      </c>
      <c r="M39" s="42"/>
      <c r="N39" s="22"/>
      <c r="O39" s="22"/>
      <c r="P39" s="43"/>
      <c r="Q39" s="22"/>
      <c r="R39" s="22"/>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59">
        <f>total_amount_ba($B$2,$D$2,D39,F39,J39,K39,M39)</f>
        <v>345113.8</v>
      </c>
      <c r="BB39" s="65">
        <f>BA39+SUM(N39:AZ39)</f>
        <v>345113.8</v>
      </c>
      <c r="BC39" s="41" t="str">
        <f>SpellNumber(L39,BB39)</f>
        <v>INR  Three Lakh Forty Five Thousand One Hundred &amp; Thirteen  and Paise Eighty Only</v>
      </c>
      <c r="IE39" s="21">
        <v>1.01</v>
      </c>
      <c r="IF39" s="21" t="s">
        <v>37</v>
      </c>
      <c r="IG39" s="21" t="s">
        <v>33</v>
      </c>
      <c r="IH39" s="21">
        <v>123.223</v>
      </c>
      <c r="II39" s="21" t="s">
        <v>35</v>
      </c>
    </row>
    <row r="40" spans="1:243" s="20" customFormat="1" ht="69.75" customHeight="1">
      <c r="A40" s="33">
        <v>15</v>
      </c>
      <c r="B40" s="80" t="s">
        <v>81</v>
      </c>
      <c r="C40" s="34"/>
      <c r="D40" s="35"/>
      <c r="E40" s="69"/>
      <c r="F40" s="70"/>
      <c r="G40" s="15"/>
      <c r="H40" s="15"/>
      <c r="I40" s="36"/>
      <c r="J40" s="16"/>
      <c r="K40" s="17"/>
      <c r="L40" s="17"/>
      <c r="M40" s="18"/>
      <c r="N40" s="19"/>
      <c r="O40" s="19"/>
      <c r="P40" s="37"/>
      <c r="Q40" s="19"/>
      <c r="R40" s="19"/>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c r="BB40" s="40"/>
      <c r="BC40" s="41"/>
      <c r="IE40" s="21">
        <v>1</v>
      </c>
      <c r="IF40" s="21" t="s">
        <v>32</v>
      </c>
      <c r="IG40" s="21" t="s">
        <v>33</v>
      </c>
      <c r="IH40" s="21">
        <v>10</v>
      </c>
      <c r="II40" s="21" t="s">
        <v>34</v>
      </c>
    </row>
    <row r="41" spans="1:243" s="20" customFormat="1" ht="34.5" customHeight="1">
      <c r="A41" s="33">
        <v>15.01</v>
      </c>
      <c r="B41" s="73" t="s">
        <v>82</v>
      </c>
      <c r="C41" s="34"/>
      <c r="D41" s="58">
        <v>7</v>
      </c>
      <c r="E41" s="78" t="s">
        <v>54</v>
      </c>
      <c r="F41" s="79">
        <v>2372.8</v>
      </c>
      <c r="G41" s="22"/>
      <c r="H41" s="15"/>
      <c r="I41" s="36" t="s">
        <v>36</v>
      </c>
      <c r="J41" s="16">
        <f>IF(I41="Less(-)",-1,1)</f>
        <v>1</v>
      </c>
      <c r="K41" s="17" t="s">
        <v>42</v>
      </c>
      <c r="L41" s="17" t="s">
        <v>6</v>
      </c>
      <c r="M41" s="42"/>
      <c r="N41" s="22"/>
      <c r="O41" s="22"/>
      <c r="P41" s="43"/>
      <c r="Q41" s="22"/>
      <c r="R41" s="22"/>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59">
        <f>total_amount_ba($B$2,$D$2,D41,F41,J41,K41,M41)</f>
        <v>16609.6</v>
      </c>
      <c r="BB41" s="65">
        <f>BA41+SUM(N41:AZ41)</f>
        <v>16609.6</v>
      </c>
      <c r="BC41" s="41" t="str">
        <f>SpellNumber(L41,BB41)</f>
        <v>INR  Sixteen Thousand Six Hundred &amp; Nine  and Paise Sixty Only</v>
      </c>
      <c r="IE41" s="21">
        <v>1.01</v>
      </c>
      <c r="IF41" s="21" t="s">
        <v>37</v>
      </c>
      <c r="IG41" s="21" t="s">
        <v>33</v>
      </c>
      <c r="IH41" s="21">
        <v>123.223</v>
      </c>
      <c r="II41" s="21" t="s">
        <v>35</v>
      </c>
    </row>
    <row r="42" spans="1:243" s="20" customFormat="1" ht="36.75" customHeight="1">
      <c r="A42" s="33">
        <v>16</v>
      </c>
      <c r="B42" s="80" t="s">
        <v>83</v>
      </c>
      <c r="C42" s="34"/>
      <c r="D42" s="35"/>
      <c r="E42" s="69"/>
      <c r="F42" s="70"/>
      <c r="G42" s="15"/>
      <c r="H42" s="15"/>
      <c r="I42" s="36"/>
      <c r="J42" s="16"/>
      <c r="K42" s="17"/>
      <c r="L42" s="17"/>
      <c r="M42" s="18"/>
      <c r="N42" s="19"/>
      <c r="O42" s="19"/>
      <c r="P42" s="37"/>
      <c r="Q42" s="19"/>
      <c r="R42" s="19"/>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9"/>
      <c r="BB42" s="40"/>
      <c r="BC42" s="41"/>
      <c r="IE42" s="21">
        <v>1</v>
      </c>
      <c r="IF42" s="21" t="s">
        <v>32</v>
      </c>
      <c r="IG42" s="21" t="s">
        <v>33</v>
      </c>
      <c r="IH42" s="21">
        <v>10</v>
      </c>
      <c r="II42" s="21" t="s">
        <v>34</v>
      </c>
    </row>
    <row r="43" spans="1:243" s="20" customFormat="1" ht="30.75" customHeight="1">
      <c r="A43" s="33">
        <v>16.01</v>
      </c>
      <c r="B43" s="73" t="s">
        <v>84</v>
      </c>
      <c r="C43" s="34"/>
      <c r="D43" s="58">
        <v>70</v>
      </c>
      <c r="E43" s="66" t="s">
        <v>102</v>
      </c>
      <c r="F43" s="67">
        <v>186.4</v>
      </c>
      <c r="G43" s="22"/>
      <c r="H43" s="15"/>
      <c r="I43" s="36" t="s">
        <v>36</v>
      </c>
      <c r="J43" s="16">
        <f>IF(I43="Less(-)",-1,1)</f>
        <v>1</v>
      </c>
      <c r="K43" s="17" t="s">
        <v>42</v>
      </c>
      <c r="L43" s="17" t="s">
        <v>6</v>
      </c>
      <c r="M43" s="42"/>
      <c r="N43" s="22"/>
      <c r="O43" s="22"/>
      <c r="P43" s="43"/>
      <c r="Q43" s="22"/>
      <c r="R43" s="22"/>
      <c r="S43" s="43"/>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59">
        <f>total_amount_ba($B$2,$D$2,D43,F43,J43,K43,M43)</f>
        <v>13048</v>
      </c>
      <c r="BB43" s="65">
        <f>BA43+SUM(N43:AZ43)</f>
        <v>13048</v>
      </c>
      <c r="BC43" s="41" t="str">
        <f>SpellNumber(L43,BB43)</f>
        <v>INR  Thirteen Thousand  &amp;Forty Eight  Only</v>
      </c>
      <c r="IE43" s="21">
        <v>1.01</v>
      </c>
      <c r="IF43" s="21" t="s">
        <v>37</v>
      </c>
      <c r="IG43" s="21" t="s">
        <v>33</v>
      </c>
      <c r="IH43" s="21">
        <v>123.223</v>
      </c>
      <c r="II43" s="21" t="s">
        <v>35</v>
      </c>
    </row>
    <row r="44" spans="1:243" s="20" customFormat="1" ht="27.75" customHeight="1">
      <c r="A44" s="33">
        <v>16.02</v>
      </c>
      <c r="B44" s="73" t="s">
        <v>85</v>
      </c>
      <c r="C44" s="34"/>
      <c r="D44" s="58">
        <v>20</v>
      </c>
      <c r="E44" s="78" t="s">
        <v>102</v>
      </c>
      <c r="F44" s="79">
        <v>224.15</v>
      </c>
      <c r="G44" s="22"/>
      <c r="H44" s="15"/>
      <c r="I44" s="36" t="s">
        <v>36</v>
      </c>
      <c r="J44" s="16">
        <f>IF(I44="Less(-)",-1,1)</f>
        <v>1</v>
      </c>
      <c r="K44" s="17" t="s">
        <v>42</v>
      </c>
      <c r="L44" s="17" t="s">
        <v>6</v>
      </c>
      <c r="M44" s="42"/>
      <c r="N44" s="22"/>
      <c r="O44" s="22"/>
      <c r="P44" s="43"/>
      <c r="Q44" s="22"/>
      <c r="R44" s="22"/>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59">
        <f>total_amount_ba($B$2,$D$2,D44,F44,J44,K44,M44)</f>
        <v>4483</v>
      </c>
      <c r="BB44" s="65">
        <f>BA44+SUM(N44:AZ44)</f>
        <v>4483</v>
      </c>
      <c r="BC44" s="41" t="str">
        <f>SpellNumber(L44,BB44)</f>
        <v>INR  Four Thousand Four Hundred &amp; Eighty Three  Only</v>
      </c>
      <c r="IE44" s="21">
        <v>1.01</v>
      </c>
      <c r="IF44" s="21" t="s">
        <v>37</v>
      </c>
      <c r="IG44" s="21" t="s">
        <v>33</v>
      </c>
      <c r="IH44" s="21">
        <v>123.223</v>
      </c>
      <c r="II44" s="21" t="s">
        <v>35</v>
      </c>
    </row>
    <row r="45" spans="1:243" s="20" customFormat="1" ht="39.75" customHeight="1">
      <c r="A45" s="33">
        <v>17</v>
      </c>
      <c r="B45" s="80" t="s">
        <v>86</v>
      </c>
      <c r="C45" s="34"/>
      <c r="D45" s="35"/>
      <c r="E45" s="69"/>
      <c r="F45" s="70"/>
      <c r="G45" s="15"/>
      <c r="H45" s="15"/>
      <c r="I45" s="36"/>
      <c r="J45" s="16"/>
      <c r="K45" s="17"/>
      <c r="L45" s="17"/>
      <c r="M45" s="18"/>
      <c r="N45" s="19"/>
      <c r="O45" s="19"/>
      <c r="P45" s="37"/>
      <c r="Q45" s="19"/>
      <c r="R45" s="19"/>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21">
        <v>1</v>
      </c>
      <c r="IF45" s="21" t="s">
        <v>32</v>
      </c>
      <c r="IG45" s="21" t="s">
        <v>33</v>
      </c>
      <c r="IH45" s="21">
        <v>10</v>
      </c>
      <c r="II45" s="21" t="s">
        <v>34</v>
      </c>
    </row>
    <row r="46" spans="1:243" s="20" customFormat="1" ht="30.75" customHeight="1">
      <c r="A46" s="33">
        <v>17.01</v>
      </c>
      <c r="B46" s="73" t="s">
        <v>87</v>
      </c>
      <c r="C46" s="34"/>
      <c r="D46" s="58">
        <v>4</v>
      </c>
      <c r="E46" s="66" t="s">
        <v>35</v>
      </c>
      <c r="F46" s="67">
        <v>287.25</v>
      </c>
      <c r="G46" s="22"/>
      <c r="H46" s="15"/>
      <c r="I46" s="36" t="s">
        <v>36</v>
      </c>
      <c r="J46" s="16">
        <f>IF(I46="Less(-)",-1,1)</f>
        <v>1</v>
      </c>
      <c r="K46" s="17" t="s">
        <v>42</v>
      </c>
      <c r="L46" s="17" t="s">
        <v>6</v>
      </c>
      <c r="M46" s="42"/>
      <c r="N46" s="22"/>
      <c r="O46" s="22"/>
      <c r="P46" s="43"/>
      <c r="Q46" s="22"/>
      <c r="R46" s="22"/>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59">
        <f>total_amount_ba($B$2,$D$2,D46,F46,J46,K46,M46)</f>
        <v>1149</v>
      </c>
      <c r="BB46" s="65">
        <f>BA46+SUM(N46:AZ46)</f>
        <v>1149</v>
      </c>
      <c r="BC46" s="41" t="str">
        <f>SpellNumber(L46,BB46)</f>
        <v>INR  One Thousand One Hundred &amp; Forty Nine  Only</v>
      </c>
      <c r="IE46" s="21">
        <v>1.01</v>
      </c>
      <c r="IF46" s="21" t="s">
        <v>37</v>
      </c>
      <c r="IG46" s="21" t="s">
        <v>33</v>
      </c>
      <c r="IH46" s="21">
        <v>123.223</v>
      </c>
      <c r="II46" s="21" t="s">
        <v>35</v>
      </c>
    </row>
    <row r="47" spans="1:243" s="20" customFormat="1" ht="32.25" customHeight="1">
      <c r="A47" s="33">
        <v>17.02</v>
      </c>
      <c r="B47" s="80" t="s">
        <v>88</v>
      </c>
      <c r="C47" s="34"/>
      <c r="D47" s="58">
        <v>2</v>
      </c>
      <c r="E47" s="83" t="s">
        <v>35</v>
      </c>
      <c r="F47" s="84">
        <v>327.05</v>
      </c>
      <c r="G47" s="22"/>
      <c r="H47" s="15"/>
      <c r="I47" s="36" t="s">
        <v>36</v>
      </c>
      <c r="J47" s="16">
        <f>IF(I47="Less(-)",-1,1)</f>
        <v>1</v>
      </c>
      <c r="K47" s="17" t="s">
        <v>42</v>
      </c>
      <c r="L47" s="17" t="s">
        <v>6</v>
      </c>
      <c r="M47" s="42"/>
      <c r="N47" s="22"/>
      <c r="O47" s="22"/>
      <c r="P47" s="43"/>
      <c r="Q47" s="22"/>
      <c r="R47" s="22"/>
      <c r="S47" s="43"/>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59">
        <f>total_amount_ba($B$2,$D$2,D47,F47,J47,K47,M47)</f>
        <v>654.1</v>
      </c>
      <c r="BB47" s="65">
        <f>BA47+SUM(N47:AZ47)</f>
        <v>654.1</v>
      </c>
      <c r="BC47" s="41" t="str">
        <f>SpellNumber(L47,BB47)</f>
        <v>INR  Six Hundred &amp; Fifty Four  and Paise Ten Only</v>
      </c>
      <c r="IE47" s="21">
        <v>1.01</v>
      </c>
      <c r="IF47" s="21" t="s">
        <v>37</v>
      </c>
      <c r="IG47" s="21" t="s">
        <v>33</v>
      </c>
      <c r="IH47" s="21">
        <v>123.223</v>
      </c>
      <c r="II47" s="21" t="s">
        <v>35</v>
      </c>
    </row>
    <row r="48" spans="1:243" s="20" customFormat="1" ht="35.25" customHeight="1">
      <c r="A48" s="33">
        <v>18</v>
      </c>
      <c r="B48" s="80" t="s">
        <v>89</v>
      </c>
      <c r="C48" s="34"/>
      <c r="D48" s="35"/>
      <c r="E48" s="83"/>
      <c r="F48" s="84"/>
      <c r="G48" s="15"/>
      <c r="H48" s="15"/>
      <c r="I48" s="36"/>
      <c r="J48" s="16"/>
      <c r="K48" s="17"/>
      <c r="L48" s="17"/>
      <c r="M48" s="18"/>
      <c r="N48" s="19"/>
      <c r="O48" s="19"/>
      <c r="P48" s="37"/>
      <c r="Q48" s="19"/>
      <c r="R48" s="19"/>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9"/>
      <c r="BB48" s="40"/>
      <c r="BC48" s="41"/>
      <c r="IE48" s="21">
        <v>1</v>
      </c>
      <c r="IF48" s="21" t="s">
        <v>32</v>
      </c>
      <c r="IG48" s="21" t="s">
        <v>33</v>
      </c>
      <c r="IH48" s="21">
        <v>10</v>
      </c>
      <c r="II48" s="21" t="s">
        <v>34</v>
      </c>
    </row>
    <row r="49" spans="1:243" s="20" customFormat="1" ht="31.5" customHeight="1">
      <c r="A49" s="33">
        <v>18.01</v>
      </c>
      <c r="B49" s="73" t="s">
        <v>90</v>
      </c>
      <c r="C49" s="34"/>
      <c r="D49" s="58">
        <v>10</v>
      </c>
      <c r="E49" s="66" t="s">
        <v>35</v>
      </c>
      <c r="F49" s="67">
        <v>371.7</v>
      </c>
      <c r="G49" s="22"/>
      <c r="H49" s="15"/>
      <c r="I49" s="36" t="s">
        <v>36</v>
      </c>
      <c r="J49" s="16">
        <f>IF(I49="Less(-)",-1,1)</f>
        <v>1</v>
      </c>
      <c r="K49" s="17" t="s">
        <v>42</v>
      </c>
      <c r="L49" s="17" t="s">
        <v>6</v>
      </c>
      <c r="M49" s="42"/>
      <c r="N49" s="22"/>
      <c r="O49" s="22"/>
      <c r="P49" s="43"/>
      <c r="Q49" s="22"/>
      <c r="R49" s="22"/>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59">
        <f>total_amount_ba($B$2,$D$2,D49,F49,J49,K49,M49)</f>
        <v>3717</v>
      </c>
      <c r="BB49" s="65">
        <f>BA49+SUM(N49:AZ49)</f>
        <v>3717</v>
      </c>
      <c r="BC49" s="41" t="str">
        <f>SpellNumber(L49,BB49)</f>
        <v>INR  Three Thousand Seven Hundred &amp; Seventeen  Only</v>
      </c>
      <c r="IE49" s="21">
        <v>1.01</v>
      </c>
      <c r="IF49" s="21" t="s">
        <v>37</v>
      </c>
      <c r="IG49" s="21" t="s">
        <v>33</v>
      </c>
      <c r="IH49" s="21">
        <v>123.223</v>
      </c>
      <c r="II49" s="21" t="s">
        <v>35</v>
      </c>
    </row>
    <row r="50" spans="1:243" s="20" customFormat="1" ht="51.75" customHeight="1">
      <c r="A50" s="33">
        <v>19</v>
      </c>
      <c r="B50" s="80" t="s">
        <v>91</v>
      </c>
      <c r="C50" s="34"/>
      <c r="D50" s="35"/>
      <c r="E50" s="69"/>
      <c r="F50" s="70"/>
      <c r="G50" s="15"/>
      <c r="H50" s="15"/>
      <c r="I50" s="36"/>
      <c r="J50" s="16"/>
      <c r="K50" s="17"/>
      <c r="L50" s="17"/>
      <c r="M50" s="18"/>
      <c r="N50" s="19"/>
      <c r="O50" s="19"/>
      <c r="P50" s="37"/>
      <c r="Q50" s="19"/>
      <c r="R50" s="19"/>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c r="BB50" s="40"/>
      <c r="BC50" s="41"/>
      <c r="IE50" s="21">
        <v>1</v>
      </c>
      <c r="IF50" s="21" t="s">
        <v>32</v>
      </c>
      <c r="IG50" s="21" t="s">
        <v>33</v>
      </c>
      <c r="IH50" s="21">
        <v>10</v>
      </c>
      <c r="II50" s="21" t="s">
        <v>34</v>
      </c>
    </row>
    <row r="51" spans="1:243" s="20" customFormat="1" ht="28.5" customHeight="1">
      <c r="A51" s="33">
        <v>19.01</v>
      </c>
      <c r="B51" s="73" t="s">
        <v>92</v>
      </c>
      <c r="C51" s="34"/>
      <c r="D51" s="58">
        <v>2</v>
      </c>
      <c r="E51" s="66" t="s">
        <v>35</v>
      </c>
      <c r="F51" s="67">
        <v>394.15</v>
      </c>
      <c r="G51" s="22"/>
      <c r="H51" s="15"/>
      <c r="I51" s="36" t="s">
        <v>36</v>
      </c>
      <c r="J51" s="16">
        <f>IF(I51="Less(-)",-1,1)</f>
        <v>1</v>
      </c>
      <c r="K51" s="17" t="s">
        <v>42</v>
      </c>
      <c r="L51" s="17" t="s">
        <v>6</v>
      </c>
      <c r="M51" s="42"/>
      <c r="N51" s="22"/>
      <c r="O51" s="22"/>
      <c r="P51" s="43"/>
      <c r="Q51" s="22"/>
      <c r="R51" s="22"/>
      <c r="S51" s="43"/>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59">
        <f>total_amount_ba($B$2,$D$2,D51,F51,J51,K51,M51)</f>
        <v>788.3</v>
      </c>
      <c r="BB51" s="65">
        <f>BA51+SUM(N51:AZ51)</f>
        <v>788.3</v>
      </c>
      <c r="BC51" s="41" t="str">
        <f>SpellNumber(L51,BB51)</f>
        <v>INR  Seven Hundred &amp; Eighty Eight  and Paise Thirty Only</v>
      </c>
      <c r="IE51" s="21">
        <v>1.01</v>
      </c>
      <c r="IF51" s="21" t="s">
        <v>37</v>
      </c>
      <c r="IG51" s="21" t="s">
        <v>33</v>
      </c>
      <c r="IH51" s="21">
        <v>123.223</v>
      </c>
      <c r="II51" s="21" t="s">
        <v>35</v>
      </c>
    </row>
    <row r="52" spans="1:243" s="20" customFormat="1" ht="96" customHeight="1">
      <c r="A52" s="33">
        <v>20</v>
      </c>
      <c r="B52" s="80" t="s">
        <v>93</v>
      </c>
      <c r="C52" s="34"/>
      <c r="D52" s="35"/>
      <c r="E52" s="69"/>
      <c r="F52" s="70"/>
      <c r="G52" s="15"/>
      <c r="H52" s="15"/>
      <c r="I52" s="36"/>
      <c r="J52" s="16"/>
      <c r="K52" s="17"/>
      <c r="L52" s="17"/>
      <c r="M52" s="18"/>
      <c r="N52" s="19"/>
      <c r="O52" s="19"/>
      <c r="P52" s="37"/>
      <c r="Q52" s="19"/>
      <c r="R52" s="19"/>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21">
        <v>1</v>
      </c>
      <c r="IF52" s="21" t="s">
        <v>32</v>
      </c>
      <c r="IG52" s="21" t="s">
        <v>33</v>
      </c>
      <c r="IH52" s="21">
        <v>10</v>
      </c>
      <c r="II52" s="21" t="s">
        <v>34</v>
      </c>
    </row>
    <row r="53" spans="1:243" s="20" customFormat="1" ht="33.75" customHeight="1">
      <c r="A53" s="33">
        <v>20.01</v>
      </c>
      <c r="B53" s="80" t="s">
        <v>94</v>
      </c>
      <c r="C53" s="34"/>
      <c r="D53" s="35"/>
      <c r="E53" s="69"/>
      <c r="F53" s="70"/>
      <c r="G53" s="15"/>
      <c r="H53" s="15"/>
      <c r="I53" s="36"/>
      <c r="J53" s="16"/>
      <c r="K53" s="17"/>
      <c r="L53" s="17"/>
      <c r="M53" s="18"/>
      <c r="N53" s="19"/>
      <c r="O53" s="19"/>
      <c r="P53" s="37"/>
      <c r="Q53" s="19"/>
      <c r="R53" s="19"/>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c r="BB53" s="40"/>
      <c r="BC53" s="41"/>
      <c r="IE53" s="21">
        <v>1</v>
      </c>
      <c r="IF53" s="21" t="s">
        <v>32</v>
      </c>
      <c r="IG53" s="21" t="s">
        <v>33</v>
      </c>
      <c r="IH53" s="21">
        <v>10</v>
      </c>
      <c r="II53" s="21" t="s">
        <v>34</v>
      </c>
    </row>
    <row r="54" spans="1:243" s="20" customFormat="1" ht="25.5" customHeight="1">
      <c r="A54" s="33">
        <v>20.02</v>
      </c>
      <c r="B54" s="73" t="s">
        <v>95</v>
      </c>
      <c r="C54" s="34"/>
      <c r="D54" s="58">
        <v>30</v>
      </c>
      <c r="E54" s="66" t="s">
        <v>102</v>
      </c>
      <c r="F54" s="67">
        <v>225.45</v>
      </c>
      <c r="G54" s="22"/>
      <c r="H54" s="15"/>
      <c r="I54" s="36" t="s">
        <v>36</v>
      </c>
      <c r="J54" s="16">
        <f>IF(I54="Less(-)",-1,1)</f>
        <v>1</v>
      </c>
      <c r="K54" s="17" t="s">
        <v>42</v>
      </c>
      <c r="L54" s="17" t="s">
        <v>6</v>
      </c>
      <c r="M54" s="42"/>
      <c r="N54" s="22"/>
      <c r="O54" s="22"/>
      <c r="P54" s="43"/>
      <c r="Q54" s="22"/>
      <c r="R54" s="22"/>
      <c r="S54" s="43"/>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59">
        <f>total_amount_ba($B$2,$D$2,D54,F54,J54,K54,M54)</f>
        <v>6763.5</v>
      </c>
      <c r="BB54" s="65">
        <f>BA54+SUM(N54:AZ54)</f>
        <v>6763.5</v>
      </c>
      <c r="BC54" s="41" t="str">
        <f>SpellNumber(L54,BB54)</f>
        <v>INR  Six Thousand Seven Hundred &amp; Sixty Three  and Paise Fifty Only</v>
      </c>
      <c r="IE54" s="21">
        <v>1.01</v>
      </c>
      <c r="IF54" s="21" t="s">
        <v>37</v>
      </c>
      <c r="IG54" s="21" t="s">
        <v>33</v>
      </c>
      <c r="IH54" s="21">
        <v>123.223</v>
      </c>
      <c r="II54" s="21" t="s">
        <v>35</v>
      </c>
    </row>
    <row r="55" spans="1:243" s="20" customFormat="1" ht="47.25" customHeight="1">
      <c r="A55" s="33">
        <v>21</v>
      </c>
      <c r="B55" s="80" t="s">
        <v>96</v>
      </c>
      <c r="C55" s="34"/>
      <c r="D55" s="35"/>
      <c r="E55" s="69"/>
      <c r="F55" s="70"/>
      <c r="G55" s="15"/>
      <c r="H55" s="15"/>
      <c r="I55" s="36"/>
      <c r="J55" s="16"/>
      <c r="K55" s="17"/>
      <c r="L55" s="17"/>
      <c r="M55" s="18"/>
      <c r="N55" s="19"/>
      <c r="O55" s="19"/>
      <c r="P55" s="37"/>
      <c r="Q55" s="19"/>
      <c r="R55" s="19"/>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c r="BB55" s="40"/>
      <c r="BC55" s="41"/>
      <c r="IE55" s="21">
        <v>1</v>
      </c>
      <c r="IF55" s="21" t="s">
        <v>32</v>
      </c>
      <c r="IG55" s="21" t="s">
        <v>33</v>
      </c>
      <c r="IH55" s="21">
        <v>10</v>
      </c>
      <c r="II55" s="21" t="s">
        <v>34</v>
      </c>
    </row>
    <row r="56" spans="1:243" s="20" customFormat="1" ht="35.25" customHeight="1">
      <c r="A56" s="33">
        <v>21.01</v>
      </c>
      <c r="B56" s="73" t="s">
        <v>97</v>
      </c>
      <c r="C56" s="34"/>
      <c r="D56" s="58">
        <v>30</v>
      </c>
      <c r="E56" s="66" t="s">
        <v>102</v>
      </c>
      <c r="F56" s="67">
        <v>327.05</v>
      </c>
      <c r="G56" s="22"/>
      <c r="H56" s="15"/>
      <c r="I56" s="36" t="s">
        <v>36</v>
      </c>
      <c r="J56" s="16">
        <f>IF(I56="Less(-)",-1,1)</f>
        <v>1</v>
      </c>
      <c r="K56" s="17" t="s">
        <v>42</v>
      </c>
      <c r="L56" s="17" t="s">
        <v>6</v>
      </c>
      <c r="M56" s="42"/>
      <c r="N56" s="22"/>
      <c r="O56" s="22"/>
      <c r="P56" s="43"/>
      <c r="Q56" s="22"/>
      <c r="R56" s="22"/>
      <c r="S56" s="43"/>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59">
        <f>total_amount_ba($B$2,$D$2,D56,F56,J56,K56,M56)</f>
        <v>9811.5</v>
      </c>
      <c r="BB56" s="65">
        <f>BA56+SUM(N56:AZ56)</f>
        <v>9811.5</v>
      </c>
      <c r="BC56" s="41" t="str">
        <f>SpellNumber(L56,BB56)</f>
        <v>INR  Nine Thousand Eight Hundred &amp; Eleven  and Paise Fifty Only</v>
      </c>
      <c r="IE56" s="21">
        <v>1.01</v>
      </c>
      <c r="IF56" s="21" t="s">
        <v>37</v>
      </c>
      <c r="IG56" s="21" t="s">
        <v>33</v>
      </c>
      <c r="IH56" s="21">
        <v>123.223</v>
      </c>
      <c r="II56" s="21" t="s">
        <v>35</v>
      </c>
    </row>
    <row r="57" spans="1:243" s="20" customFormat="1" ht="47.25" customHeight="1">
      <c r="A57" s="33">
        <v>22</v>
      </c>
      <c r="B57" s="80" t="s">
        <v>98</v>
      </c>
      <c r="C57" s="34"/>
      <c r="D57" s="35"/>
      <c r="E57" s="69"/>
      <c r="F57" s="70"/>
      <c r="G57" s="15"/>
      <c r="H57" s="15"/>
      <c r="I57" s="36"/>
      <c r="J57" s="16"/>
      <c r="K57" s="17"/>
      <c r="L57" s="17"/>
      <c r="M57" s="18"/>
      <c r="N57" s="19"/>
      <c r="O57" s="19"/>
      <c r="P57" s="37"/>
      <c r="Q57" s="19"/>
      <c r="R57" s="19"/>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c r="BB57" s="40"/>
      <c r="BC57" s="41"/>
      <c r="IE57" s="21">
        <v>1</v>
      </c>
      <c r="IF57" s="21" t="s">
        <v>32</v>
      </c>
      <c r="IG57" s="21" t="s">
        <v>33</v>
      </c>
      <c r="IH57" s="21">
        <v>10</v>
      </c>
      <c r="II57" s="21" t="s">
        <v>34</v>
      </c>
    </row>
    <row r="58" spans="1:243" s="20" customFormat="1" ht="31.5" customHeight="1">
      <c r="A58" s="33">
        <v>22.01</v>
      </c>
      <c r="B58" s="73" t="s">
        <v>99</v>
      </c>
      <c r="C58" s="34"/>
      <c r="D58" s="58">
        <v>30</v>
      </c>
      <c r="E58" s="66" t="s">
        <v>102</v>
      </c>
      <c r="F58" s="79">
        <v>761.85</v>
      </c>
      <c r="G58" s="22"/>
      <c r="H58" s="15"/>
      <c r="I58" s="36" t="s">
        <v>36</v>
      </c>
      <c r="J58" s="16">
        <f>IF(I58="Less(-)",-1,1)</f>
        <v>1</v>
      </c>
      <c r="K58" s="17" t="s">
        <v>42</v>
      </c>
      <c r="L58" s="17" t="s">
        <v>6</v>
      </c>
      <c r="M58" s="42"/>
      <c r="N58" s="22"/>
      <c r="O58" s="22"/>
      <c r="P58" s="43"/>
      <c r="Q58" s="22"/>
      <c r="R58" s="22"/>
      <c r="S58" s="43"/>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59">
        <f>total_amount_ba($B$2,$D$2,D58,F58,J58,K58,M58)</f>
        <v>22855.5</v>
      </c>
      <c r="BB58" s="65">
        <f>BA58+SUM(N58:AZ58)</f>
        <v>22855.5</v>
      </c>
      <c r="BC58" s="41" t="str">
        <f>SpellNumber(L58,BB58)</f>
        <v>INR  Twenty Two Thousand Eight Hundred &amp; Fifty Five  and Paise Fifty Only</v>
      </c>
      <c r="IE58" s="21">
        <v>1.01</v>
      </c>
      <c r="IF58" s="21" t="s">
        <v>37</v>
      </c>
      <c r="IG58" s="21" t="s">
        <v>33</v>
      </c>
      <c r="IH58" s="21">
        <v>123.223</v>
      </c>
      <c r="II58" s="21" t="s">
        <v>35</v>
      </c>
    </row>
    <row r="59" spans="1:243" s="20" customFormat="1" ht="27.75" customHeight="1">
      <c r="A59" s="33">
        <v>23</v>
      </c>
      <c r="B59" s="73" t="s">
        <v>100</v>
      </c>
      <c r="C59" s="34"/>
      <c r="D59" s="58">
        <v>15</v>
      </c>
      <c r="E59" s="66" t="s">
        <v>55</v>
      </c>
      <c r="F59" s="67">
        <v>339</v>
      </c>
      <c r="G59" s="22"/>
      <c r="H59" s="15"/>
      <c r="I59" s="36" t="s">
        <v>36</v>
      </c>
      <c r="J59" s="16">
        <f>IF(I59="Less(-)",-1,1)</f>
        <v>1</v>
      </c>
      <c r="K59" s="17" t="s">
        <v>42</v>
      </c>
      <c r="L59" s="17" t="s">
        <v>6</v>
      </c>
      <c r="M59" s="42"/>
      <c r="N59" s="22"/>
      <c r="O59" s="22"/>
      <c r="P59" s="43"/>
      <c r="Q59" s="22"/>
      <c r="R59" s="22"/>
      <c r="S59" s="43"/>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59">
        <f>total_amount_ba($B$2,$D$2,D59,F59,J59,K59,M59)</f>
        <v>5085</v>
      </c>
      <c r="BB59" s="65">
        <f>BA59+SUM(N59:AZ59)</f>
        <v>5085</v>
      </c>
      <c r="BC59" s="41" t="str">
        <f>SpellNumber(L59,BB59)</f>
        <v>INR  Five Thousand  &amp;Eighty Five  Only</v>
      </c>
      <c r="IE59" s="21">
        <v>1.01</v>
      </c>
      <c r="IF59" s="21" t="s">
        <v>37</v>
      </c>
      <c r="IG59" s="21" t="s">
        <v>33</v>
      </c>
      <c r="IH59" s="21">
        <v>123.223</v>
      </c>
      <c r="II59" s="21" t="s">
        <v>35</v>
      </c>
    </row>
    <row r="60" spans="1:243" s="20" customFormat="1" ht="34.5" customHeight="1">
      <c r="A60" s="44" t="s">
        <v>40</v>
      </c>
      <c r="B60" s="45"/>
      <c r="C60" s="46"/>
      <c r="D60" s="47"/>
      <c r="E60" s="47"/>
      <c r="F60" s="47"/>
      <c r="G60" s="47"/>
      <c r="H60" s="48"/>
      <c r="I60" s="48"/>
      <c r="J60" s="48"/>
      <c r="K60" s="48"/>
      <c r="L60" s="49"/>
      <c r="BA60" s="60">
        <f>SUM(BA13:BA59)</f>
        <v>2130932.75</v>
      </c>
      <c r="BB60" s="64">
        <f>SUM(BB13:BB59)</f>
        <v>2130932.75</v>
      </c>
      <c r="BC60" s="41" t="str">
        <f>SpellNumber($E$2,BB60)</f>
        <v>INR  Twenty One Lakh Thirty Thousand Nine Hundred &amp; Thirty Two  and Paise Seventy Five Only</v>
      </c>
      <c r="IE60" s="21">
        <v>4</v>
      </c>
      <c r="IF60" s="21" t="s">
        <v>38</v>
      </c>
      <c r="IG60" s="21" t="s">
        <v>39</v>
      </c>
      <c r="IH60" s="21">
        <v>10</v>
      </c>
      <c r="II60" s="21" t="s">
        <v>35</v>
      </c>
    </row>
    <row r="61" spans="1:243" s="25" customFormat="1" ht="33.75" customHeight="1">
      <c r="A61" s="45" t="s">
        <v>44</v>
      </c>
      <c r="B61" s="50"/>
      <c r="C61" s="23"/>
      <c r="D61" s="51"/>
      <c r="E61" s="52" t="s">
        <v>47</v>
      </c>
      <c r="F61" s="62"/>
      <c r="G61" s="53"/>
      <c r="H61" s="24"/>
      <c r="I61" s="24"/>
      <c r="J61" s="24"/>
      <c r="K61" s="54"/>
      <c r="L61" s="55"/>
      <c r="M61" s="56"/>
      <c r="O61" s="20"/>
      <c r="P61" s="20"/>
      <c r="Q61" s="20"/>
      <c r="R61" s="20"/>
      <c r="S61" s="20"/>
      <c r="BA61" s="61">
        <f>IF(ISBLANK(F61),0,IF(E61="Excess (+)",ROUND(BA60+(BA60*F61),2),IF(E61="Less (-)",ROUND(BA60+(BA60*F61*(-1)),2),IF(E61="At Par",BA60,0))))</f>
        <v>0</v>
      </c>
      <c r="BB61" s="63">
        <f>ROUND(BA61,0)</f>
        <v>0</v>
      </c>
      <c r="BC61" s="41" t="str">
        <f>SpellNumber($E$2,BA61)</f>
        <v>INR Zero Only</v>
      </c>
      <c r="IE61" s="26"/>
      <c r="IF61" s="26"/>
      <c r="IG61" s="26"/>
      <c r="IH61" s="26"/>
      <c r="II61" s="26"/>
    </row>
    <row r="62" spans="1:243" s="25" customFormat="1" ht="41.25" customHeight="1">
      <c r="A62" s="44" t="s">
        <v>43</v>
      </c>
      <c r="B62" s="44"/>
      <c r="C62" s="88" t="str">
        <f>SpellNumber($E$2,BA61)</f>
        <v>INR Zero Only</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90"/>
      <c r="IE62" s="26"/>
      <c r="IF62" s="26"/>
      <c r="IG62" s="26"/>
      <c r="IH62" s="26"/>
      <c r="II62" s="26"/>
    </row>
    <row r="63" spans="3:243" s="12" customFormat="1" ht="15">
      <c r="C63" s="27"/>
      <c r="D63" s="27"/>
      <c r="E63" s="27"/>
      <c r="F63" s="27"/>
      <c r="G63" s="27"/>
      <c r="H63" s="27"/>
      <c r="I63" s="27"/>
      <c r="J63" s="27"/>
      <c r="K63" s="27"/>
      <c r="L63" s="27"/>
      <c r="M63" s="27"/>
      <c r="O63" s="27"/>
      <c r="BA63" s="27"/>
      <c r="BC63" s="27"/>
      <c r="IE63" s="13"/>
      <c r="IF63" s="13"/>
      <c r="IG63" s="13"/>
      <c r="IH63" s="13"/>
      <c r="II63" s="13"/>
    </row>
  </sheetData>
  <sheetProtection selectLockedCells="1"/>
  <mergeCells count="8">
    <mergeCell ref="A9:BC9"/>
    <mergeCell ref="C62:BC6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1">
      <formula1>IF(E61="Select",-1,IF(E61="At Par",0,0))</formula1>
      <formula2>IF(E61="Select",-1,IF(E61="At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1">
      <formula1>0</formula1>
      <formula2>IF(E61&lt;&gt;"Select",99.9,0)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allowBlank="1" showInputMessage="1" showErrorMessage="1" sqref="E61">
      <formula1>"Select, Excess (+), Less (-)"</formula1>
    </dataValidation>
    <dataValidation type="decimal" allowBlank="1" showInputMessage="1" showErrorMessage="1" promptTitle="Rate Entry" prompt="Please enter VAT charges in Rupees for this item. " errorTitle="Invaid Entry" error="Only Numeric Values are allowed. " sqref="M56 M46:M47 M43:M44 M34 M21 M58:M59 M49 M36:M37 M51 M54 M30 M26 M28 M32 M23:M24 M41 M39 M18:M19 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9">
      <formula1>0</formula1>
      <formula2>999999999999999</formula2>
    </dataValidation>
    <dataValidation type="list" allowBlank="1" showInputMessage="1" showErrorMessage="1" sqref="L56 L57 L58 L13 L14 L15 L16 L17 L18 L19 L20 L21 L22 L23 L24 L25 L26 L27 L28 L29 L30 L31 L32 L33 L34 L35 L36 L37 L38 L39 L40 L41 L42 L43 L44 L45 L46 L47 L48 L49 L50 L51 L52 L53 L54 L55 L59">
      <formula1>"INR"</formula1>
    </dataValidation>
    <dataValidation type="decimal" allowBlank="1" showInputMessage="1" showErrorMessage="1" promptTitle="Quantity" prompt="Please enter the Quantity for this item. " errorTitle="Invalid Entry" error="Only Numeric Values are allowed. " sqref="D13:D59 F13:F59">
      <formula1>0</formula1>
      <formula2>999999999999999</formula2>
    </dataValidation>
    <dataValidation allowBlank="1" showInputMessage="1" showErrorMessage="1" promptTitle="Units" prompt="Please enter Units in text" sqref="E13:E59"/>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allowBlank="1" showInputMessage="1" showErrorMessage="1" promptTitle="Itemcode/Make" prompt="Please enter text" sqref="C13:C59"/>
    <dataValidation type="decimal" allowBlank="1" showInputMessage="1" showErrorMessage="1" errorTitle="Invalid Entry" error="Only Numeric Values are allowed. " sqref="A13:A59">
      <formula1>0</formula1>
      <formula2>999999999999999</formula2>
    </dataValidation>
    <dataValidation type="list" showInputMessage="1" showErrorMessage="1" sqref="I13:I59">
      <formula1>"Excess(+), Less(-)"</formula1>
    </dataValidation>
    <dataValidation allowBlank="1" showInputMessage="1" showErrorMessage="1" promptTitle="Addition / Deduction" prompt="Please Choose the correct One" sqref="J13:J59"/>
    <dataValidation type="list" allowBlank="1" showInputMessage="1" showErrorMessage="1" sqref="K13:K59">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2018-10-09T04:56:43Z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