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<sst xmlns="http://schemas.openxmlformats.org/spreadsheetml/2006/main" count="271" uniqueCount="92">
  <si>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</si>
  <si>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</si>
  <si>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</si>
  <si>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</si>
  <si>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</si>
  <si>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</si>
  <si>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</si>
  <si>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</si>
  <si>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</si>
  <si>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</si>
  <si>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</si>
  <si>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</si>
  <si>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</si>
  <si>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</si>
  <si>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</si>
  <si>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</si>
  <si>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</si>
  <si>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</si>
  <si>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</si>
  <si>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</si>
  <si>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</si>
  <si>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</si>
  <si>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</si>
  <si>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</si>
  <si>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</si>
  <si>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</si>
  <si>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</si>
  <si>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</si>
  <si>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</si>
  <si>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</si>
  <si>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</si>
  <si>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</si>
  <si>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</si>
  <si>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</si>
  <si>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</si>
  <si>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</si>
  <si>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</si>
  <si>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</si>
  <si>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</si>
  <si>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</si>
  <si>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</si>
  <si>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</si>
  <si>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</si>
  <si>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</si>
  <si>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</si>
  <si>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</si>
  <si>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</si>
  <si>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</si>
  <si>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</si>
  <si>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</si>
  <si>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</si>
  <si>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</si>
  <si>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</si>
  <si>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</si>
  <si>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</si>
  <si>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Dismantling tile work in floors and roofs laid in cement mortar including stacking material within 50 metres lead.</t>
  </si>
  <si>
    <t>For thickness of tiles 10 mm to 25 mm   (15.23.1)</t>
  </si>
  <si>
    <t>Dismantling old plaster or skirting raking out joints and cleaning the surface for plaster including disposal of rubbish to the dumping ground within 50 metres lead. (15.56)</t>
  </si>
  <si>
    <t>Nominal concrete 1:3:6 or richer mix (i/c equivalent design mix) (15.2.1)</t>
  </si>
  <si>
    <t xml:space="preserve"> Demolishing mud phaska in terracing and disposal of material within 50 metres lead. (15.27)</t>
  </si>
  <si>
    <t xml:space="preserve"> In cement mortar  (15.7.4)</t>
  </si>
  <si>
    <t xml:space="preserve">12 mm cement plaster of mix :
</t>
  </si>
  <si>
    <t>1:4 (1 cement: 4 coarse sand)   (13.4.1)</t>
  </si>
  <si>
    <t xml:space="preserve">  Providing and applying white cement based putty of average thickness 1 mm, of approved brand and manufacturer, over the plastered wall surface to prepare the surface even and smooth complete.  (13.80)</t>
  </si>
  <si>
    <t xml:space="preserve"> New work (two or more coats) over and including water tinnable priming coat with cement primer  (13.41.1)</t>
  </si>
  <si>
    <t>One or more coats on old work  (14.54.1)</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</si>
  <si>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</si>
  <si>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Sqm</t>
  </si>
  <si>
    <t>Cum</t>
  </si>
  <si>
    <t>Trip</t>
  </si>
  <si>
    <t>Tender Inviting Authority: IWD, IIT(BHU), Varanasi</t>
  </si>
  <si>
    <t>Name of Work: Construction of non-elevated paver block pathway from Indian Institute of Technology crossing to School of Materials Science and Technology crossing, IIT (BHU), Varanasi.</t>
  </si>
  <si>
    <r>
      <t xml:space="preserve">All kinds of soil. </t>
    </r>
    <r>
      <rPr>
        <b/>
        <sz val="11"/>
        <rFont val="Bookman Old Style"/>
        <family val="1"/>
      </rPr>
      <t>(2.8.1)</t>
    </r>
  </si>
  <si>
    <t xml:space="preserve"> Providing and laying in position cement concrete of specified grade excluding the cost of centering and shuttering - All work up to plinth level :</t>
  </si>
  <si>
    <r>
      <t xml:space="preserve">1:5:10 (1 cement : 5 coarse sand (zone-III): 10 graded stone
aggregate 40 mm nominal size).  </t>
    </r>
    <r>
      <rPr>
        <b/>
        <sz val="11"/>
        <rFont val="Bookman Old Style"/>
        <family val="1"/>
      </rPr>
      <t>(4.1.10)</t>
    </r>
  </si>
  <si>
    <r>
      <t xml:space="preserve">Preparation and consolidation of sub grade with power road roller of 8 to 12 tonne capacity after excavating earth to an average of 22.5cm. Depth, dressing to camber and consolidating with road roller including making good the undulations etc. and re-rolling the sub grade and disposal of surplus earth lead upto 50 metres. </t>
    </r>
    <r>
      <rPr>
        <b/>
        <sz val="11"/>
        <rFont val="Bookman Old Style"/>
        <family val="1"/>
      </rPr>
      <t>(16.1)</t>
    </r>
  </si>
  <si>
    <t>Brick work with common burnt clay F.P.S. (non modular) bricks of class designation 7.5 in  foundation and plinth in :</t>
  </si>
  <si>
    <r>
      <t>Cement mortar 1:6 (1 cement : 6 coarse sand)</t>
    </r>
    <r>
      <rPr>
        <b/>
        <sz val="11"/>
        <rFont val="Bookman Old Style"/>
        <family val="1"/>
      </rPr>
      <t>(6.1.2)</t>
    </r>
  </si>
  <si>
    <t xml:space="preserve"> Supplying and stacking at site.</t>
  </si>
  <si>
    <r>
      <t>Good earth</t>
    </r>
    <r>
      <rPr>
        <b/>
        <sz val="11"/>
        <rFont val="Bookman Old Style"/>
        <family val="1"/>
      </rPr>
      <t>(16.3.9)</t>
    </r>
  </si>
  <si>
    <r>
      <t xml:space="preserve">Filling available excavated earth (excluding rock) in trenches, plinth, sides of foundations etc. in layers not exceeding 20cm in depth: consolidating each deposited layer by ramming and watering , lead up to 50m and lift up to 1.5m. </t>
    </r>
    <r>
      <rPr>
        <b/>
        <sz val="11"/>
        <rFont val="Bookman Old Style"/>
        <family val="1"/>
      </rPr>
      <t>(2.25)</t>
    </r>
  </si>
  <si>
    <t>Surface dressing of the ground including removing vegetation and in-equalities not exceeding 15 cm deep  and disposal of rubbish, lead upto  50 m and lift  upto  1.5m :</t>
  </si>
  <si>
    <r>
      <t>All kinds of soil.</t>
    </r>
    <r>
      <rPr>
        <b/>
        <sz val="11"/>
        <rFont val="Bookman Old Style"/>
        <family val="1"/>
      </rPr>
      <t xml:space="preserve"> (2.28.1)</t>
    </r>
  </si>
  <si>
    <t>Providing and laying factory made chamfered edge Cement Concrete paver blocks In foot path, park &amp; lawns driveway or light &amp; traffic parking etc. of required strength, thickness &amp; size/ shape, made by table vibratory method using PU mould, laid in required colour &amp; pattern over 50mm thick compacted bed of course sand, compacting and proper embedding/laying of inter locking paver blocks into the sand bedding layer through vibratory compaction by using plate vibrator, filling the joints with sand and cutting of paver blocks as per required size and pattern, finishing and sweeping extra sand, all complete as per manufacturer's specifications &amp; direction of Engineerin- Charge.</t>
  </si>
  <si>
    <t xml:space="preserve">12 mm cement plaster of mix : </t>
  </si>
  <si>
    <r>
      <t xml:space="preserve">1:6 (1 cement : 6 coarse sand)  </t>
    </r>
    <r>
      <rPr>
        <b/>
        <sz val="11"/>
        <rFont val="Bookman Old Style"/>
        <family val="1"/>
      </rPr>
      <t xml:space="preserve"> (13.4.2)          </t>
    </r>
    <r>
      <rPr>
        <sz val="11"/>
        <rFont val="Bookman Old Style"/>
        <family val="1"/>
      </rPr>
      <t xml:space="preserve">                        </t>
    </r>
  </si>
  <si>
    <t xml:space="preserve">Finishing walls with Acrylic Smooth exterior paint of required shade </t>
  </si>
  <si>
    <r>
      <t>Two or more coats on new work. (</t>
    </r>
    <r>
      <rPr>
        <b/>
        <sz val="11"/>
        <rFont val="Bookman Old Style"/>
        <family val="1"/>
      </rPr>
      <t xml:space="preserve">13.46.1)   </t>
    </r>
    <r>
      <rPr>
        <sz val="11"/>
        <rFont val="Bookman Old Style"/>
        <family val="1"/>
      </rPr>
      <t xml:space="preserve">                                  </t>
    </r>
  </si>
  <si>
    <r>
      <t>Carrage  of  Malba.</t>
    </r>
    <r>
      <rPr>
        <b/>
        <sz val="11"/>
        <rFont val="Bookman Old Style"/>
        <family val="1"/>
      </rPr>
      <t>(Approved Rate)</t>
    </r>
  </si>
  <si>
    <t>cum</t>
  </si>
  <si>
    <r>
      <t>60mm thick Cement concrete paver block of M-35 grade with approved colour, design &amp; pattern.</t>
    </r>
    <r>
      <rPr>
        <b/>
        <sz val="11"/>
        <rFont val="Bookman Old Style"/>
        <family val="1"/>
      </rPr>
      <t xml:space="preserve">(Analysis rate) </t>
    </r>
    <r>
      <rPr>
        <b/>
        <sz val="11"/>
        <rFont val="Bookman Old Style"/>
        <family val="1"/>
      </rPr>
      <t xml:space="preserve">size &amp; pattern of paver block is similar to swatantrata bhawan road to vishwakarma hostel road.  </t>
    </r>
    <r>
      <rPr>
        <sz val="11"/>
        <rFont val="Bookman Old Style"/>
        <family val="1"/>
      </rPr>
      <t xml:space="preserve">                               </t>
    </r>
  </si>
  <si>
    <t>Contract No:   IIT(BHU)/IWD/C/56/2018-19/1962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</si>
</sst>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name val="Bookman Old Style"/>
      <family val="1"/>
    </font>
    <font>
      <b/>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4" fillId="0" borderId="0" xfId="56" applyNumberFormat="1" applyFont="1" applyFill="1" applyAlignment="1" applyProtection="1">
      <alignment vertical="top"/>
      <protection/>
    </xf>
    <xf numFmtId="0" fontId="5" fillId="0" borderId="0" xfId="56" applyNumberFormat="1" applyFont="1" applyFill="1" applyAlignment="1" applyProtection="1">
      <alignment vertical="top"/>
      <protection/>
    </xf>
    <xf numFmtId="0" fontId="4" fillId="0" borderId="0" xfId="56" applyNumberFormat="1" applyFont="1" applyFill="1" applyAlignment="1">
      <alignment vertical="top" wrapText="1"/>
      <protection/>
    </xf>
    <xf numFmtId="0" fontId="24" fillId="0" borderId="13" xfId="0" applyFont="1" applyBorder="1" applyAlignment="1">
      <alignment horizontal="center" vertical="top" wrapText="1"/>
    </xf>
    <xf numFmtId="0" fontId="24" fillId="0" borderId="13" xfId="0" applyFont="1" applyBorder="1" applyAlignment="1">
      <alignment horizontal="justify" vertical="top" wrapText="1" shrinkToFit="1"/>
    </xf>
    <xf numFmtId="0" fontId="24" fillId="0" borderId="13" xfId="0" applyFont="1" applyBorder="1" applyAlignment="1">
      <alignment horizontal="justify" vertical="top" wrapText="1"/>
    </xf>
    <xf numFmtId="0" fontId="4" fillId="0" borderId="0" xfId="56" applyNumberFormat="1" applyFont="1" applyFill="1" applyBorder="1" applyAlignment="1">
      <alignment horizontal="center" vertical="center"/>
      <protection/>
    </xf>
    <xf numFmtId="0" fontId="0" fillId="0" borderId="0" xfId="56" applyNumberFormat="1" applyFill="1" applyAlignment="1">
      <alignment horizontal="center"/>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center"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3" xfId="56" applyNumberFormat="1" applyFont="1" applyFill="1" applyBorder="1" applyAlignment="1" applyProtection="1">
      <alignment horizontal="right" vertical="top"/>
      <protection locked="0"/>
    </xf>
    <xf numFmtId="0" fontId="7"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right" vertical="top"/>
      <protection/>
    </xf>
    <xf numFmtId="164" fontId="7" fillId="0" borderId="13"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33"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lignment horizontal="right" vertical="top"/>
      <protection/>
    </xf>
    <xf numFmtId="2" fontId="7" fillId="0" borderId="13"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horizontal="center" vertical="top"/>
      <protection/>
    </xf>
    <xf numFmtId="0" fontId="15" fillId="0" borderId="13"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3" xfId="56" applyNumberFormat="1" applyFont="1" applyFill="1" applyBorder="1" applyAlignment="1" applyProtection="1">
      <alignment vertical="top"/>
      <protection/>
    </xf>
    <xf numFmtId="0" fontId="17" fillId="0" borderId="13" xfId="59" applyNumberFormat="1" applyFont="1" applyFill="1" applyBorder="1" applyAlignment="1" applyProtection="1">
      <alignment vertical="center" wrapText="1"/>
      <protection locked="0"/>
    </xf>
    <xf numFmtId="0" fontId="18" fillId="33" borderId="13" xfId="59" applyNumberFormat="1" applyFont="1" applyFill="1" applyBorder="1" applyAlignment="1" applyProtection="1">
      <alignment horizontal="center" vertical="center" wrapText="1"/>
      <protection locked="0"/>
    </xf>
    <xf numFmtId="10" fontId="19" fillId="33" borderId="13" xfId="66" applyNumberFormat="1" applyFont="1" applyFill="1" applyBorder="1" applyAlignment="1" applyProtection="1">
      <alignment horizontal="center" vertical="center"/>
      <protection locked="0"/>
    </xf>
    <xf numFmtId="0" fontId="16" fillId="0" borderId="13" xfId="59" applyNumberFormat="1" applyFont="1" applyFill="1" applyBorder="1" applyAlignment="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7" fillId="0" borderId="13" xfId="59" applyNumberFormat="1" applyFont="1" applyFill="1" applyBorder="1" applyAlignment="1" applyProtection="1">
      <alignment vertical="center" wrapText="1"/>
      <protection/>
    </xf>
    <xf numFmtId="2" fontId="20" fillId="0" borderId="13" xfId="59" applyNumberFormat="1" applyFont="1" applyFill="1" applyBorder="1" applyAlignment="1">
      <alignment vertical="top"/>
      <protection/>
    </xf>
    <xf numFmtId="2" fontId="15" fillId="0" borderId="13" xfId="59" applyNumberFormat="1" applyFont="1" applyFill="1" applyBorder="1" applyAlignment="1">
      <alignment horizontal="right" vertical="top"/>
      <protection/>
    </xf>
    <xf numFmtId="0" fontId="11" fillId="0" borderId="14"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5" xfId="56" applyNumberFormat="1" applyFont="1" applyFill="1" applyBorder="1" applyAlignment="1" applyProtection="1">
      <alignment horizontal="center" wrapText="1"/>
      <protection locked="0"/>
    </xf>
    <xf numFmtId="0" fontId="7" fillId="34" borderId="14"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85" zoomScaleNormal="85" zoomScalePageLayoutView="0" workbookViewId="0" topLeftCell="A1">
      <selection activeCell="A8" sqref="A8"/>
    </sheetView>
  </sheetViews>
  <sheetFormatPr defaultColWidth="9.140625" defaultRowHeight="15"/>
  <cols>
    <col min="1" max="1" width="17.140625" style="1" customWidth="1"/>
    <col min="2" max="2" width="77.28125" style="1" customWidth="1"/>
    <col min="3" max="3" width="9.140625" style="1" hidden="1" customWidth="1"/>
    <col min="4" max="4" width="15.140625" style="1" customWidth="1"/>
    <col min="5" max="5" width="14.140625" style="30"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E3" s="29"/>
      <c r="IE3" s="6"/>
      <c r="IF3" s="6"/>
      <c r="IG3" s="6"/>
      <c r="IH3" s="6"/>
      <c r="II3" s="6"/>
    </row>
    <row r="4" spans="1:243" s="9" customFormat="1" ht="30.75" customHeight="1">
      <c r="A4" s="71" t="s">
        <v>70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9.75" customHeight="1">
      <c r="A5" s="71" t="s">
        <v>71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91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52</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2.25"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7</v>
      </c>
      <c r="BB12" s="16">
        <v>54</v>
      </c>
      <c r="BC12" s="16">
        <v>8</v>
      </c>
      <c r="IE12" s="18"/>
      <c r="IF12" s="18"/>
      <c r="IG12" s="18"/>
      <c r="IH12" s="18"/>
      <c r="II12" s="18"/>
    </row>
    <row r="13" spans="1:243" s="21" customFormat="1" ht="90">
      <c r="A13" s="26">
        <v>1</v>
      </c>
      <c r="B13" s="27" t="s">
        <v>66</v>
      </c>
      <c r="C13" s="31"/>
      <c r="D13" s="32"/>
      <c r="E13" s="33"/>
      <c r="F13" s="34"/>
      <c r="G13" s="35"/>
      <c r="H13" s="35"/>
      <c r="I13" s="34"/>
      <c r="J13" s="36"/>
      <c r="K13" s="37"/>
      <c r="L13" s="37"/>
      <c r="M13" s="38"/>
      <c r="N13" s="39"/>
      <c r="O13" s="39"/>
      <c r="P13" s="40"/>
      <c r="Q13" s="39"/>
      <c r="R13" s="39"/>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A13" s="21">
        <v>1</v>
      </c>
      <c r="IB13" s="21" t="s">
        <v>55</v>
      </c>
      <c r="IE13" s="22"/>
      <c r="IF13" s="22" t="s">
        <v>34</v>
      </c>
      <c r="IG13" s="22" t="s">
        <v>35</v>
      </c>
      <c r="IH13" s="22">
        <v>10</v>
      </c>
      <c r="II13" s="22" t="s">
        <v>36</v>
      </c>
    </row>
    <row r="14" spans="1:243" s="21" customFormat="1" ht="28.5">
      <c r="A14" s="26">
        <v>1.01</v>
      </c>
      <c r="B14" s="27" t="s">
        <v>72</v>
      </c>
      <c r="C14" s="31"/>
      <c r="D14" s="44">
        <v>370</v>
      </c>
      <c r="E14" s="33" t="s">
        <v>89</v>
      </c>
      <c r="F14" s="45">
        <v>166.4</v>
      </c>
      <c r="G14" s="46"/>
      <c r="H14" s="47"/>
      <c r="I14" s="45" t="s">
        <v>38</v>
      </c>
      <c r="J14" s="48">
        <f aca="true" t="shared" si="0" ref="J14:J28">IF(I14="Less(-)",-1,1)</f>
        <v>1</v>
      </c>
      <c r="K14" s="49" t="s">
        <v>39</v>
      </c>
      <c r="L14" s="49" t="s">
        <v>4</v>
      </c>
      <c r="M14" s="50"/>
      <c r="N14" s="46"/>
      <c r="O14" s="46"/>
      <c r="P14" s="51"/>
      <c r="Q14" s="46"/>
      <c r="R14" s="46"/>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2">
        <f>total_amount_ba($B$2,$D$2,D14,F14,J14,K14,M14)</f>
        <v>61568</v>
      </c>
      <c r="BB14" s="53">
        <f>BA14+SUM(N14:AZ14)</f>
        <v>61568</v>
      </c>
      <c r="BC14" s="43" t="str">
        <f>SpellNumber(L14,BB14)</f>
        <v>INR  Sixty One Thousand Five Hundred &amp; Sixty Eight  Only</v>
      </c>
      <c r="IA14" s="21">
        <v>1.01</v>
      </c>
      <c r="IB14" s="21" t="s">
        <v>56</v>
      </c>
      <c r="ID14" s="21">
        <v>217</v>
      </c>
      <c r="IE14" s="22" t="s">
        <v>67</v>
      </c>
      <c r="IF14" s="22" t="s">
        <v>40</v>
      </c>
      <c r="IG14" s="22" t="s">
        <v>35</v>
      </c>
      <c r="IH14" s="22">
        <v>123.223</v>
      </c>
      <c r="II14" s="22" t="s">
        <v>37</v>
      </c>
    </row>
    <row r="15" spans="1:243" s="21" customFormat="1" ht="45">
      <c r="A15" s="26">
        <v>2</v>
      </c>
      <c r="B15" s="27" t="s">
        <v>73</v>
      </c>
      <c r="C15" s="31"/>
      <c r="D15" s="44"/>
      <c r="E15" s="33"/>
      <c r="F15" s="45"/>
      <c r="G15" s="46"/>
      <c r="H15" s="46"/>
      <c r="I15" s="45" t="s">
        <v>38</v>
      </c>
      <c r="J15" s="48">
        <f t="shared" si="0"/>
        <v>1</v>
      </c>
      <c r="K15" s="49" t="s">
        <v>39</v>
      </c>
      <c r="L15" s="49" t="s">
        <v>4</v>
      </c>
      <c r="M15" s="50"/>
      <c r="N15" s="46"/>
      <c r="O15" s="46"/>
      <c r="P15" s="51"/>
      <c r="Q15" s="46"/>
      <c r="R15" s="46"/>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2"/>
      <c r="BB15" s="53"/>
      <c r="BC15" s="43"/>
      <c r="IA15" s="21">
        <v>2</v>
      </c>
      <c r="IB15" s="21" t="s">
        <v>57</v>
      </c>
      <c r="ID15" s="21">
        <v>214</v>
      </c>
      <c r="IE15" s="22" t="s">
        <v>67</v>
      </c>
      <c r="IF15" s="22" t="s">
        <v>41</v>
      </c>
      <c r="IG15" s="22" t="s">
        <v>42</v>
      </c>
      <c r="IH15" s="22">
        <v>213</v>
      </c>
      <c r="II15" s="22" t="s">
        <v>37</v>
      </c>
    </row>
    <row r="16" spans="1:243" s="21" customFormat="1" ht="42" customHeight="1">
      <c r="A16" s="26">
        <v>2.01</v>
      </c>
      <c r="B16" s="27" t="s">
        <v>74</v>
      </c>
      <c r="C16" s="31"/>
      <c r="D16" s="44">
        <v>178</v>
      </c>
      <c r="E16" s="33" t="s">
        <v>89</v>
      </c>
      <c r="F16" s="45">
        <v>4209.05</v>
      </c>
      <c r="G16" s="46"/>
      <c r="H16" s="46"/>
      <c r="I16" s="45" t="s">
        <v>38</v>
      </c>
      <c r="J16" s="48">
        <f t="shared" si="0"/>
        <v>1</v>
      </c>
      <c r="K16" s="49" t="s">
        <v>39</v>
      </c>
      <c r="L16" s="49" t="s">
        <v>4</v>
      </c>
      <c r="M16" s="50"/>
      <c r="N16" s="46"/>
      <c r="O16" s="46"/>
      <c r="P16" s="51"/>
      <c r="Q16" s="46"/>
      <c r="R16" s="46"/>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2">
        <f>total_amount_ba($B$2,$D$2,D16,F16,J16,K16,M16)</f>
        <v>749210.9</v>
      </c>
      <c r="BB16" s="53">
        <f>BA16+SUM(N16:AZ16)</f>
        <v>749210.9</v>
      </c>
      <c r="BC16" s="43" t="str">
        <f>SpellNumber(L16,BB16)</f>
        <v>INR  Seven Lakh Forty Nine Thousand Two Hundred &amp; Ten  and Paise Ninety Only</v>
      </c>
      <c r="IA16" s="21">
        <v>3.01</v>
      </c>
      <c r="IB16" s="21" t="s">
        <v>58</v>
      </c>
      <c r="ID16" s="21">
        <v>23</v>
      </c>
      <c r="IE16" s="22" t="s">
        <v>68</v>
      </c>
      <c r="IF16" s="22" t="s">
        <v>34</v>
      </c>
      <c r="IG16" s="22" t="s">
        <v>43</v>
      </c>
      <c r="IH16" s="22">
        <v>10</v>
      </c>
      <c r="II16" s="22" t="s">
        <v>37</v>
      </c>
    </row>
    <row r="17" spans="1:243" s="21" customFormat="1" ht="75">
      <c r="A17" s="26">
        <v>3</v>
      </c>
      <c r="B17" s="28" t="s">
        <v>75</v>
      </c>
      <c r="C17" s="31"/>
      <c r="D17" s="44">
        <v>1310</v>
      </c>
      <c r="E17" s="33" t="s">
        <v>67</v>
      </c>
      <c r="F17" s="45">
        <v>90.1</v>
      </c>
      <c r="G17" s="46"/>
      <c r="H17" s="46"/>
      <c r="I17" s="45" t="s">
        <v>38</v>
      </c>
      <c r="J17" s="48">
        <f t="shared" si="0"/>
        <v>1</v>
      </c>
      <c r="K17" s="49" t="s">
        <v>39</v>
      </c>
      <c r="L17" s="49" t="s">
        <v>4</v>
      </c>
      <c r="M17" s="50"/>
      <c r="N17" s="46"/>
      <c r="O17" s="46"/>
      <c r="P17" s="51"/>
      <c r="Q17" s="46"/>
      <c r="R17" s="46"/>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f>total_amount_ba($B$2,$D$2,D17,F17,J17,K17,M17)</f>
        <v>118031</v>
      </c>
      <c r="BB17" s="53">
        <f>BA17+SUM(N17:AZ17)</f>
        <v>118031</v>
      </c>
      <c r="BC17" s="43" t="str">
        <f>SpellNumber(L17,BB17)</f>
        <v>INR  One Lakh Eighteen Thousand  &amp;Thirty One  Only</v>
      </c>
      <c r="IA17" s="21">
        <v>4</v>
      </c>
      <c r="IB17" s="21" t="s">
        <v>59</v>
      </c>
      <c r="ID17" s="21">
        <v>2</v>
      </c>
      <c r="IE17" s="22" t="s">
        <v>68</v>
      </c>
      <c r="IF17" s="22" t="s">
        <v>44</v>
      </c>
      <c r="IG17" s="22" t="s">
        <v>45</v>
      </c>
      <c r="IH17" s="22">
        <v>10</v>
      </c>
      <c r="II17" s="22" t="s">
        <v>37</v>
      </c>
    </row>
    <row r="18" spans="1:243" s="21" customFormat="1" ht="36" customHeight="1">
      <c r="A18" s="26">
        <v>4</v>
      </c>
      <c r="B18" s="27" t="s">
        <v>76</v>
      </c>
      <c r="C18" s="31"/>
      <c r="D18" s="44"/>
      <c r="E18" s="33"/>
      <c r="F18" s="45"/>
      <c r="G18" s="46"/>
      <c r="H18" s="46"/>
      <c r="I18" s="45" t="s">
        <v>38</v>
      </c>
      <c r="J18" s="48">
        <f t="shared" si="0"/>
        <v>1</v>
      </c>
      <c r="K18" s="49" t="s">
        <v>39</v>
      </c>
      <c r="L18" s="49" t="s">
        <v>4</v>
      </c>
      <c r="M18" s="50"/>
      <c r="N18" s="46"/>
      <c r="O18" s="46"/>
      <c r="P18" s="51"/>
      <c r="Q18" s="46"/>
      <c r="R18" s="46"/>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c r="BB18" s="53"/>
      <c r="BC18" s="43"/>
      <c r="IA18" s="21">
        <v>5.01</v>
      </c>
      <c r="IB18" s="21" t="s">
        <v>60</v>
      </c>
      <c r="ID18" s="21">
        <v>1</v>
      </c>
      <c r="IE18" s="22" t="s">
        <v>68</v>
      </c>
      <c r="IF18" s="22" t="s">
        <v>40</v>
      </c>
      <c r="IG18" s="22" t="s">
        <v>35</v>
      </c>
      <c r="IH18" s="22">
        <v>123.223</v>
      </c>
      <c r="II18" s="22" t="s">
        <v>37</v>
      </c>
    </row>
    <row r="19" spans="1:243" s="21" customFormat="1" ht="33.75" customHeight="1">
      <c r="A19" s="26">
        <v>4.01</v>
      </c>
      <c r="B19" s="27" t="s">
        <v>77</v>
      </c>
      <c r="C19" s="31"/>
      <c r="D19" s="44">
        <v>39</v>
      </c>
      <c r="E19" s="33" t="s">
        <v>89</v>
      </c>
      <c r="F19" s="45">
        <v>4751.65</v>
      </c>
      <c r="G19" s="46"/>
      <c r="H19" s="46"/>
      <c r="I19" s="45" t="s">
        <v>38</v>
      </c>
      <c r="J19" s="48">
        <f t="shared" si="0"/>
        <v>1</v>
      </c>
      <c r="K19" s="49" t="s">
        <v>39</v>
      </c>
      <c r="L19" s="49" t="s">
        <v>4</v>
      </c>
      <c r="M19" s="50"/>
      <c r="N19" s="46"/>
      <c r="O19" s="46"/>
      <c r="P19" s="51"/>
      <c r="Q19" s="46"/>
      <c r="R19" s="46"/>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2">
        <f>total_amount_ba($B$2,$D$2,D19,F19,J19,K19,M19)</f>
        <v>185314.35</v>
      </c>
      <c r="BB19" s="53">
        <f>BA19+SUM(N19:AZ19)</f>
        <v>185314.35</v>
      </c>
      <c r="BC19" s="43" t="str">
        <f>SpellNumber(L19,BB19)</f>
        <v>INR  One Lakh Eighty Five Thousand Three Hundred &amp; Fourteen  and Paise Thirty Five Only</v>
      </c>
      <c r="IA19" s="21">
        <v>8</v>
      </c>
      <c r="IB19" s="21" t="s">
        <v>63</v>
      </c>
      <c r="ID19" s="21">
        <v>110</v>
      </c>
      <c r="IE19" s="22" t="s">
        <v>67</v>
      </c>
      <c r="IF19" s="22" t="s">
        <v>44</v>
      </c>
      <c r="IG19" s="22" t="s">
        <v>45</v>
      </c>
      <c r="IH19" s="22">
        <v>10</v>
      </c>
      <c r="II19" s="22" t="s">
        <v>37</v>
      </c>
    </row>
    <row r="20" spans="1:243" s="21" customFormat="1" ht="16.5" customHeight="1">
      <c r="A20" s="26">
        <v>5</v>
      </c>
      <c r="B20" s="27" t="s">
        <v>78</v>
      </c>
      <c r="C20" s="31"/>
      <c r="D20" s="44"/>
      <c r="E20" s="33"/>
      <c r="F20" s="45"/>
      <c r="G20" s="46"/>
      <c r="H20" s="46"/>
      <c r="I20" s="45" t="s">
        <v>38</v>
      </c>
      <c r="J20" s="48">
        <f t="shared" si="0"/>
        <v>1</v>
      </c>
      <c r="K20" s="49" t="s">
        <v>39</v>
      </c>
      <c r="L20" s="49" t="s">
        <v>4</v>
      </c>
      <c r="M20" s="50"/>
      <c r="N20" s="46"/>
      <c r="O20" s="46"/>
      <c r="P20" s="51"/>
      <c r="Q20" s="46"/>
      <c r="R20" s="46"/>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2"/>
      <c r="BB20" s="53"/>
      <c r="BC20" s="43"/>
      <c r="IA20" s="21">
        <v>7.01</v>
      </c>
      <c r="IB20" s="21" t="s">
        <v>62</v>
      </c>
      <c r="ID20" s="21">
        <v>110</v>
      </c>
      <c r="IE20" s="22" t="s">
        <v>67</v>
      </c>
      <c r="IF20" s="22" t="s">
        <v>34</v>
      </c>
      <c r="IG20" s="22" t="s">
        <v>43</v>
      </c>
      <c r="IH20" s="22">
        <v>10</v>
      </c>
      <c r="II20" s="22" t="s">
        <v>37</v>
      </c>
    </row>
    <row r="21" spans="1:243" s="21" customFormat="1" ht="33.75" customHeight="1">
      <c r="A21" s="26">
        <v>5.01</v>
      </c>
      <c r="B21" s="27" t="s">
        <v>79</v>
      </c>
      <c r="C21" s="31"/>
      <c r="D21" s="44">
        <v>150</v>
      </c>
      <c r="E21" s="33" t="s">
        <v>89</v>
      </c>
      <c r="F21" s="45">
        <v>332.55</v>
      </c>
      <c r="G21" s="46"/>
      <c r="H21" s="46"/>
      <c r="I21" s="45" t="s">
        <v>38</v>
      </c>
      <c r="J21" s="48">
        <f t="shared" si="0"/>
        <v>1</v>
      </c>
      <c r="K21" s="49" t="s">
        <v>39</v>
      </c>
      <c r="L21" s="49" t="s">
        <v>4</v>
      </c>
      <c r="M21" s="50"/>
      <c r="N21" s="46"/>
      <c r="O21" s="46"/>
      <c r="P21" s="51"/>
      <c r="Q21" s="46"/>
      <c r="R21" s="46"/>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2">
        <f>total_amount_ba($B$2,$D$2,D21,F21,J21,K21,M21)</f>
        <v>49882.5</v>
      </c>
      <c r="BB21" s="53">
        <f>BA21+SUM(N21:AZ21)</f>
        <v>49882.5</v>
      </c>
      <c r="BC21" s="43" t="str">
        <f>SpellNumber(L21,BB21)</f>
        <v>INR  Forty Nine Thousand Eight Hundred &amp; Eighty Two  and Paise Fifty Only</v>
      </c>
      <c r="IA21" s="21">
        <v>8</v>
      </c>
      <c r="IB21" s="21" t="s">
        <v>63</v>
      </c>
      <c r="ID21" s="21">
        <v>110</v>
      </c>
      <c r="IE21" s="22" t="s">
        <v>67</v>
      </c>
      <c r="IF21" s="22" t="s">
        <v>44</v>
      </c>
      <c r="IG21" s="22" t="s">
        <v>45</v>
      </c>
      <c r="IH21" s="22">
        <v>10</v>
      </c>
      <c r="II21" s="22" t="s">
        <v>37</v>
      </c>
    </row>
    <row r="22" spans="1:243" s="21" customFormat="1" ht="60">
      <c r="A22" s="26">
        <v>6</v>
      </c>
      <c r="B22" s="27" t="s">
        <v>80</v>
      </c>
      <c r="C22" s="31"/>
      <c r="D22" s="44">
        <v>150</v>
      </c>
      <c r="E22" s="33" t="s">
        <v>89</v>
      </c>
      <c r="F22" s="45">
        <v>125.75</v>
      </c>
      <c r="G22" s="46"/>
      <c r="H22" s="46"/>
      <c r="I22" s="45" t="s">
        <v>38</v>
      </c>
      <c r="J22" s="48">
        <f t="shared" si="0"/>
        <v>1</v>
      </c>
      <c r="K22" s="49" t="s">
        <v>39</v>
      </c>
      <c r="L22" s="49" t="s">
        <v>4</v>
      </c>
      <c r="M22" s="50"/>
      <c r="N22" s="46"/>
      <c r="O22" s="46"/>
      <c r="P22" s="51"/>
      <c r="Q22" s="46"/>
      <c r="R22" s="46"/>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2">
        <f>total_amount_ba($B$2,$D$2,D22,F22,J22,K22,M22)</f>
        <v>18862.5</v>
      </c>
      <c r="BB22" s="53">
        <f>BA22+SUM(N22:AZ22)</f>
        <v>18862.5</v>
      </c>
      <c r="BC22" s="43" t="str">
        <f>SpellNumber(L22,BB22)</f>
        <v>INR  Eighteen Thousand Eight Hundred &amp; Sixty Two  and Paise Fifty Only</v>
      </c>
      <c r="IA22" s="21">
        <v>9.01</v>
      </c>
      <c r="IB22" s="21" t="s">
        <v>64</v>
      </c>
      <c r="ID22" s="21">
        <v>110</v>
      </c>
      <c r="IE22" s="22" t="s">
        <v>67</v>
      </c>
      <c r="IF22" s="22" t="s">
        <v>40</v>
      </c>
      <c r="IG22" s="22" t="s">
        <v>35</v>
      </c>
      <c r="IH22" s="22">
        <v>123.223</v>
      </c>
      <c r="II22" s="22" t="s">
        <v>37</v>
      </c>
    </row>
    <row r="23" spans="1:243" s="21" customFormat="1" ht="16.5" customHeight="1">
      <c r="A23" s="26">
        <v>7</v>
      </c>
      <c r="B23" s="27" t="s">
        <v>81</v>
      </c>
      <c r="C23" s="31"/>
      <c r="D23" s="44"/>
      <c r="E23" s="33"/>
      <c r="F23" s="45"/>
      <c r="G23" s="46"/>
      <c r="H23" s="46"/>
      <c r="I23" s="45" t="s">
        <v>38</v>
      </c>
      <c r="J23" s="48">
        <f t="shared" si="0"/>
        <v>1</v>
      </c>
      <c r="K23" s="49" t="s">
        <v>39</v>
      </c>
      <c r="L23" s="49" t="s">
        <v>4</v>
      </c>
      <c r="M23" s="50"/>
      <c r="N23" s="46"/>
      <c r="O23" s="46"/>
      <c r="P23" s="51"/>
      <c r="Q23" s="46"/>
      <c r="R23" s="46"/>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2"/>
      <c r="BB23" s="53"/>
      <c r="BC23" s="43"/>
      <c r="IA23" s="21">
        <v>10.01</v>
      </c>
      <c r="IB23" s="21" t="s">
        <v>65</v>
      </c>
      <c r="ID23" s="21">
        <v>54</v>
      </c>
      <c r="IE23" s="22" t="s">
        <v>67</v>
      </c>
      <c r="IF23" s="22" t="s">
        <v>40</v>
      </c>
      <c r="IG23" s="22" t="s">
        <v>35</v>
      </c>
      <c r="IH23" s="22">
        <v>123.223</v>
      </c>
      <c r="II23" s="22" t="s">
        <v>37</v>
      </c>
    </row>
    <row r="24" spans="1:243" s="21" customFormat="1" ht="37.5" customHeight="1">
      <c r="A24" s="26">
        <v>7.01</v>
      </c>
      <c r="B24" s="27" t="s">
        <v>82</v>
      </c>
      <c r="C24" s="31"/>
      <c r="D24" s="44">
        <v>4845</v>
      </c>
      <c r="E24" s="33" t="s">
        <v>67</v>
      </c>
      <c r="F24" s="45">
        <v>13.95</v>
      </c>
      <c r="G24" s="46"/>
      <c r="H24" s="47"/>
      <c r="I24" s="45" t="s">
        <v>38</v>
      </c>
      <c r="J24" s="48">
        <f t="shared" si="0"/>
        <v>1</v>
      </c>
      <c r="K24" s="49" t="s">
        <v>39</v>
      </c>
      <c r="L24" s="49" t="s">
        <v>4</v>
      </c>
      <c r="M24" s="50"/>
      <c r="N24" s="46"/>
      <c r="O24" s="46"/>
      <c r="P24" s="51"/>
      <c r="Q24" s="46"/>
      <c r="R24" s="46"/>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2">
        <f>total_amount_ba($B$2,$D$2,D24,F24,J24,K24,M24)</f>
        <v>67587.75</v>
      </c>
      <c r="BB24" s="53">
        <f>BA24+SUM(N24:AZ24)</f>
        <v>67587.75</v>
      </c>
      <c r="BC24" s="43" t="str">
        <f>SpellNumber(L24,BB24)</f>
        <v>INR  Sixty Seven Thousand Five Hundred &amp; Eighty Seven  and Paise Seventy Five Only</v>
      </c>
      <c r="IA24" s="21">
        <v>1.01</v>
      </c>
      <c r="IB24" s="21" t="s">
        <v>56</v>
      </c>
      <c r="ID24" s="21">
        <v>217</v>
      </c>
      <c r="IE24" s="22" t="s">
        <v>67</v>
      </c>
      <c r="IF24" s="22" t="s">
        <v>40</v>
      </c>
      <c r="IG24" s="22" t="s">
        <v>35</v>
      </c>
      <c r="IH24" s="22">
        <v>123.223</v>
      </c>
      <c r="II24" s="22" t="s">
        <v>37</v>
      </c>
    </row>
    <row r="25" spans="1:243" s="21" customFormat="1" ht="156.75" customHeight="1">
      <c r="A25" s="26">
        <v>8</v>
      </c>
      <c r="B25" s="27" t="s">
        <v>83</v>
      </c>
      <c r="C25" s="31"/>
      <c r="D25" s="44"/>
      <c r="E25" s="33"/>
      <c r="F25" s="45"/>
      <c r="G25" s="46"/>
      <c r="H25" s="46"/>
      <c r="I25" s="45" t="s">
        <v>38</v>
      </c>
      <c r="J25" s="48">
        <f t="shared" si="0"/>
        <v>1</v>
      </c>
      <c r="K25" s="49" t="s">
        <v>39</v>
      </c>
      <c r="L25" s="49" t="s">
        <v>4</v>
      </c>
      <c r="M25" s="50"/>
      <c r="N25" s="46"/>
      <c r="O25" s="46"/>
      <c r="P25" s="51"/>
      <c r="Q25" s="46"/>
      <c r="R25" s="46"/>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2"/>
      <c r="BB25" s="53"/>
      <c r="BC25" s="43"/>
      <c r="IA25" s="21">
        <v>2</v>
      </c>
      <c r="IB25" s="21" t="s">
        <v>57</v>
      </c>
      <c r="ID25" s="21">
        <v>214</v>
      </c>
      <c r="IE25" s="22" t="s">
        <v>67</v>
      </c>
      <c r="IF25" s="22" t="s">
        <v>41</v>
      </c>
      <c r="IG25" s="22" t="s">
        <v>42</v>
      </c>
      <c r="IH25" s="22">
        <v>213</v>
      </c>
      <c r="II25" s="22" t="s">
        <v>37</v>
      </c>
    </row>
    <row r="26" spans="1:243" s="21" customFormat="1" ht="51" customHeight="1">
      <c r="A26" s="26">
        <v>8.01</v>
      </c>
      <c r="B26" s="28" t="s">
        <v>90</v>
      </c>
      <c r="C26" s="31"/>
      <c r="D26" s="44">
        <v>1354</v>
      </c>
      <c r="E26" s="33" t="s">
        <v>67</v>
      </c>
      <c r="F26" s="45">
        <v>901.35</v>
      </c>
      <c r="G26" s="46"/>
      <c r="H26" s="46"/>
      <c r="I26" s="45" t="s">
        <v>38</v>
      </c>
      <c r="J26" s="48">
        <f t="shared" si="0"/>
        <v>1</v>
      </c>
      <c r="K26" s="49" t="s">
        <v>39</v>
      </c>
      <c r="L26" s="49" t="s">
        <v>4</v>
      </c>
      <c r="M26" s="50"/>
      <c r="N26" s="46"/>
      <c r="O26" s="46"/>
      <c r="P26" s="51"/>
      <c r="Q26" s="46"/>
      <c r="R26" s="46"/>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2">
        <f>total_amount_ba($B$2,$D$2,D26,F26,J26,K26,M26)</f>
        <v>1220427.9</v>
      </c>
      <c r="BB26" s="53">
        <f>BA26+SUM(N26:AZ26)</f>
        <v>1220427.9</v>
      </c>
      <c r="BC26" s="43" t="str">
        <f>SpellNumber(L26,BB26)</f>
        <v>INR  Twelve Lakh Twenty Thousand Four Hundred &amp; Twenty Seven  and Paise Ninety Only</v>
      </c>
      <c r="IA26" s="21">
        <v>3.01</v>
      </c>
      <c r="IB26" s="21" t="s">
        <v>58</v>
      </c>
      <c r="ID26" s="21">
        <v>23</v>
      </c>
      <c r="IE26" s="22" t="s">
        <v>68</v>
      </c>
      <c r="IF26" s="22" t="s">
        <v>34</v>
      </c>
      <c r="IG26" s="22" t="s">
        <v>43</v>
      </c>
      <c r="IH26" s="22">
        <v>10</v>
      </c>
      <c r="II26" s="22" t="s">
        <v>37</v>
      </c>
    </row>
    <row r="27" spans="1:243" s="21" customFormat="1" ht="15">
      <c r="A27" s="26">
        <v>9</v>
      </c>
      <c r="B27" s="28" t="s">
        <v>84</v>
      </c>
      <c r="C27" s="31"/>
      <c r="D27" s="44"/>
      <c r="E27" s="33"/>
      <c r="F27" s="45"/>
      <c r="G27" s="46"/>
      <c r="H27" s="46"/>
      <c r="I27" s="45" t="s">
        <v>38</v>
      </c>
      <c r="J27" s="48">
        <f t="shared" si="0"/>
        <v>1</v>
      </c>
      <c r="K27" s="49" t="s">
        <v>39</v>
      </c>
      <c r="L27" s="49" t="s">
        <v>4</v>
      </c>
      <c r="M27" s="50"/>
      <c r="N27" s="46"/>
      <c r="O27" s="46"/>
      <c r="P27" s="51"/>
      <c r="Q27" s="46"/>
      <c r="R27" s="46"/>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2"/>
      <c r="BB27" s="53"/>
      <c r="BC27" s="43"/>
      <c r="IA27" s="21">
        <v>4</v>
      </c>
      <c r="IB27" s="21" t="s">
        <v>59</v>
      </c>
      <c r="ID27" s="21">
        <v>2</v>
      </c>
      <c r="IE27" s="22" t="s">
        <v>68</v>
      </c>
      <c r="IF27" s="22" t="s">
        <v>44</v>
      </c>
      <c r="IG27" s="22" t="s">
        <v>45</v>
      </c>
      <c r="IH27" s="22">
        <v>10</v>
      </c>
      <c r="II27" s="22" t="s">
        <v>37</v>
      </c>
    </row>
    <row r="28" spans="1:243" s="21" customFormat="1" ht="16.5" customHeight="1">
      <c r="A28" s="26">
        <v>9.01</v>
      </c>
      <c r="B28" s="28" t="s">
        <v>85</v>
      </c>
      <c r="C28" s="31"/>
      <c r="D28" s="44">
        <v>259</v>
      </c>
      <c r="E28" s="33" t="s">
        <v>67</v>
      </c>
      <c r="F28" s="45">
        <v>168.25</v>
      </c>
      <c r="G28" s="46"/>
      <c r="H28" s="46"/>
      <c r="I28" s="45" t="s">
        <v>38</v>
      </c>
      <c r="J28" s="48">
        <f t="shared" si="0"/>
        <v>1</v>
      </c>
      <c r="K28" s="49" t="s">
        <v>39</v>
      </c>
      <c r="L28" s="49" t="s">
        <v>4</v>
      </c>
      <c r="M28" s="50"/>
      <c r="N28" s="46"/>
      <c r="O28" s="46"/>
      <c r="P28" s="51"/>
      <c r="Q28" s="46"/>
      <c r="R28" s="46"/>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2">
        <f>total_amount_ba($B$2,$D$2,D28,F28,J28,K28,M28)</f>
        <v>43576.75</v>
      </c>
      <c r="BB28" s="53">
        <f>BA28+SUM(N28:AZ28)</f>
        <v>43576.75</v>
      </c>
      <c r="BC28" s="43" t="str">
        <f>SpellNumber(L28,BB28)</f>
        <v>INR  Forty Three Thousand Five Hundred &amp; Seventy Six  and Paise Seventy Five Only</v>
      </c>
      <c r="IA28" s="21">
        <v>5.01</v>
      </c>
      <c r="IB28" s="21" t="s">
        <v>60</v>
      </c>
      <c r="ID28" s="21">
        <v>1</v>
      </c>
      <c r="IE28" s="22" t="s">
        <v>68</v>
      </c>
      <c r="IF28" s="22" t="s">
        <v>40</v>
      </c>
      <c r="IG28" s="22" t="s">
        <v>35</v>
      </c>
      <c r="IH28" s="22">
        <v>123.223</v>
      </c>
      <c r="II28" s="22" t="s">
        <v>37</v>
      </c>
    </row>
    <row r="29" spans="1:243" s="21" customFormat="1" ht="21.75" customHeight="1">
      <c r="A29" s="26">
        <v>10</v>
      </c>
      <c r="B29" s="28" t="s">
        <v>86</v>
      </c>
      <c r="C29" s="31"/>
      <c r="D29" s="32"/>
      <c r="E29" s="33"/>
      <c r="F29" s="34"/>
      <c r="G29" s="35"/>
      <c r="H29" s="35"/>
      <c r="I29" s="34"/>
      <c r="J29" s="36"/>
      <c r="K29" s="37"/>
      <c r="L29" s="37"/>
      <c r="M29" s="38"/>
      <c r="N29" s="39"/>
      <c r="O29" s="39"/>
      <c r="P29" s="40"/>
      <c r="Q29" s="39"/>
      <c r="R29" s="39"/>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c r="BB29" s="42"/>
      <c r="BC29" s="43"/>
      <c r="IA29" s="21">
        <v>7</v>
      </c>
      <c r="IB29" s="25" t="s">
        <v>61</v>
      </c>
      <c r="IE29" s="22"/>
      <c r="IF29" s="22" t="s">
        <v>34</v>
      </c>
      <c r="IG29" s="22" t="s">
        <v>35</v>
      </c>
      <c r="IH29" s="22">
        <v>10</v>
      </c>
      <c r="II29" s="22" t="s">
        <v>36</v>
      </c>
    </row>
    <row r="30" spans="1:243" s="21" customFormat="1" ht="16.5" customHeight="1">
      <c r="A30" s="26">
        <v>10.01</v>
      </c>
      <c r="B30" s="27" t="s">
        <v>87</v>
      </c>
      <c r="C30" s="31"/>
      <c r="D30" s="44">
        <v>259</v>
      </c>
      <c r="E30" s="33" t="s">
        <v>67</v>
      </c>
      <c r="F30" s="45">
        <v>96.05</v>
      </c>
      <c r="G30" s="46"/>
      <c r="H30" s="46"/>
      <c r="I30" s="45" t="s">
        <v>38</v>
      </c>
      <c r="J30" s="48">
        <f>IF(I30="Less(-)",-1,1)</f>
        <v>1</v>
      </c>
      <c r="K30" s="49" t="s">
        <v>39</v>
      </c>
      <c r="L30" s="49" t="s">
        <v>4</v>
      </c>
      <c r="M30" s="50"/>
      <c r="N30" s="46"/>
      <c r="O30" s="46"/>
      <c r="P30" s="51"/>
      <c r="Q30" s="46"/>
      <c r="R30" s="46"/>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2">
        <f>total_amount_ba($B$2,$D$2,D30,F30,J30,K30,M30)</f>
        <v>24876.95</v>
      </c>
      <c r="BB30" s="53">
        <f>BA30+SUM(N30:AZ30)</f>
        <v>24876.95</v>
      </c>
      <c r="BC30" s="43" t="str">
        <f>SpellNumber(L30,BB30)</f>
        <v>INR  Twenty Four Thousand Eight Hundred &amp; Seventy Six  and Paise Ninety Five Only</v>
      </c>
      <c r="IA30" s="21">
        <v>7.01</v>
      </c>
      <c r="IB30" s="21" t="s">
        <v>62</v>
      </c>
      <c r="ID30" s="21">
        <v>110</v>
      </c>
      <c r="IE30" s="22" t="s">
        <v>67</v>
      </c>
      <c r="IF30" s="22" t="s">
        <v>34</v>
      </c>
      <c r="IG30" s="22" t="s">
        <v>43</v>
      </c>
      <c r="IH30" s="22">
        <v>10</v>
      </c>
      <c r="II30" s="22" t="s">
        <v>37</v>
      </c>
    </row>
    <row r="31" spans="1:243" s="21" customFormat="1" ht="48.75" customHeight="1">
      <c r="A31" s="26">
        <v>11</v>
      </c>
      <c r="B31" s="28" t="s">
        <v>88</v>
      </c>
      <c r="C31" s="31"/>
      <c r="D31" s="44">
        <v>155</v>
      </c>
      <c r="E31" s="33" t="s">
        <v>69</v>
      </c>
      <c r="F31" s="45">
        <v>339</v>
      </c>
      <c r="G31" s="46"/>
      <c r="H31" s="46"/>
      <c r="I31" s="45" t="s">
        <v>38</v>
      </c>
      <c r="J31" s="48">
        <f>IF(I31="Less(-)",-1,1)</f>
        <v>1</v>
      </c>
      <c r="K31" s="49" t="s">
        <v>39</v>
      </c>
      <c r="L31" s="49" t="s">
        <v>4</v>
      </c>
      <c r="M31" s="50"/>
      <c r="N31" s="46"/>
      <c r="O31" s="46"/>
      <c r="P31" s="51"/>
      <c r="Q31" s="46"/>
      <c r="R31" s="46"/>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2">
        <f>total_amount_ba($B$2,$D$2,D31,F31,J31,K31,M31)</f>
        <v>52545</v>
      </c>
      <c r="BB31" s="53">
        <f>BA31+SUM(N31:AZ31)</f>
        <v>52545</v>
      </c>
      <c r="BC31" s="43" t="str">
        <f>SpellNumber(L31,BB31)</f>
        <v>INR  Fifty Two Thousand Five Hundred &amp; Forty Five  Only</v>
      </c>
      <c r="IA31" s="21">
        <v>8</v>
      </c>
      <c r="IB31" s="21" t="s">
        <v>63</v>
      </c>
      <c r="ID31" s="21">
        <v>110</v>
      </c>
      <c r="IE31" s="22" t="s">
        <v>67</v>
      </c>
      <c r="IF31" s="22" t="s">
        <v>44</v>
      </c>
      <c r="IG31" s="22" t="s">
        <v>45</v>
      </c>
      <c r="IH31" s="22">
        <v>10</v>
      </c>
      <c r="II31" s="22" t="s">
        <v>37</v>
      </c>
    </row>
    <row r="32" spans="1:243" s="21" customFormat="1" ht="34.5" customHeight="1">
      <c r="A32" s="54" t="s">
        <v>47</v>
      </c>
      <c r="B32" s="54"/>
      <c r="C32" s="34"/>
      <c r="D32" s="34"/>
      <c r="E32" s="55"/>
      <c r="F32" s="34"/>
      <c r="G32" s="34"/>
      <c r="H32" s="56"/>
      <c r="I32" s="56"/>
      <c r="J32" s="56"/>
      <c r="K32" s="56"/>
      <c r="L32" s="34"/>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7">
        <f>SUM(BA13:BA31)</f>
        <v>2591883.6</v>
      </c>
      <c r="BB32" s="57">
        <f>SUM(BB13:BB31)</f>
        <v>2591883.6</v>
      </c>
      <c r="BC32" s="43" t="str">
        <f>SpellNumber($E$2,BB32)</f>
        <v>INR  Twenty Five Lakh Ninety One Thousand Eight Hundred &amp; Eighty Three  and Paise Sixty Only</v>
      </c>
      <c r="IE32" s="22">
        <v>4</v>
      </c>
      <c r="IF32" s="22" t="s">
        <v>41</v>
      </c>
      <c r="IG32" s="22" t="s">
        <v>46</v>
      </c>
      <c r="IH32" s="22">
        <v>10</v>
      </c>
      <c r="II32" s="22" t="s">
        <v>37</v>
      </c>
    </row>
    <row r="33" spans="1:243" s="23" customFormat="1" ht="33.75" customHeight="1">
      <c r="A33" s="54" t="s">
        <v>48</v>
      </c>
      <c r="B33" s="54"/>
      <c r="C33" s="58"/>
      <c r="D33" s="59"/>
      <c r="E33" s="60" t="s">
        <v>51</v>
      </c>
      <c r="F33" s="61"/>
      <c r="G33" s="62"/>
      <c r="H33" s="38"/>
      <c r="I33" s="38"/>
      <c r="J33" s="38"/>
      <c r="K33" s="63"/>
      <c r="L33" s="64"/>
      <c r="M33" s="65"/>
      <c r="N33" s="38"/>
      <c r="O33" s="36"/>
      <c r="P33" s="36"/>
      <c r="Q33" s="36"/>
      <c r="R33" s="36"/>
      <c r="S33" s="36"/>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6">
        <f>IF(ISBLANK(F33),0,IF(E33="Excess (+)",ROUND(BA32+(BA32*F33),2),IF(E33="Less (-)",ROUND(BA32+(BA32*F33*(-1)),2),IF(E33="At Par",BA32,0))))</f>
        <v>0</v>
      </c>
      <c r="BB33" s="67">
        <f>ROUND(BA33,0)</f>
        <v>0</v>
      </c>
      <c r="BC33" s="43" t="str">
        <f>SpellNumber($E$2,BB33)</f>
        <v>INR Zero Only</v>
      </c>
      <c r="IE33" s="24"/>
      <c r="IF33" s="24"/>
      <c r="IG33" s="24"/>
      <c r="IH33" s="24"/>
      <c r="II33" s="24"/>
    </row>
    <row r="34" spans="1:243" s="23" customFormat="1" ht="41.25" customHeight="1">
      <c r="A34" s="54" t="s">
        <v>49</v>
      </c>
      <c r="B34" s="54"/>
      <c r="C34" s="69" t="str">
        <f>SpellNumber($E$2,BB33)</f>
        <v>INR Zero Only</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E34" s="24"/>
      <c r="IF34" s="24"/>
      <c r="IG34" s="24"/>
      <c r="IH34" s="24"/>
      <c r="II34" s="24"/>
    </row>
    <row r="35" ht="15"/>
    <row r="36" ht="15"/>
    <row r="37" ht="15"/>
    <row r="38" ht="15"/>
    <row r="39" ht="15"/>
    <row r="40" ht="15"/>
    <row r="41" ht="15"/>
    <row r="42" ht="15"/>
    <row r="43" ht="15"/>
    <row r="44" ht="15"/>
  </sheetData>
  <sheetProtection password="DD9A" sheet="1" objects="1" scenarios="1"/>
  <mergeCells count="8">
    <mergeCell ref="A9:BC9"/>
    <mergeCell ref="C34:BC34"/>
    <mergeCell ref="A1:L1"/>
    <mergeCell ref="A4:BC4"/>
    <mergeCell ref="A5:BC5"/>
    <mergeCell ref="A6:BC6"/>
    <mergeCell ref="A7:BC7"/>
    <mergeCell ref="B8:BC8"/>
  </mergeCells>
  <dataValidations count="21">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IF(#REF!&lt;&gt;"Select",99.9,0)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decimal" allowBlank="1" showInputMessage="1" showErrorMessage="1" promptTitle="Rate Entry" prompt="Please enter VAT charges in Rupees for this item. " errorTitle="Invaid Entry" error="Only Numeric Values are allowed. " sqref="M30:M31 M14:M28">
      <formula1>0</formula1>
      <formula2>999999999999999</formula2>
    </dataValidation>
    <dataValidation allowBlank="1" showInputMessage="1" showErrorMessage="1" promptTitle="Item Description" prompt="Please enter Item Description in text" sqref="B30:B31 B20:B2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list" allowBlank="1" showInputMessage="1" showErrorMessage="1" sqref="L13:L31">
      <formula1>"INR"</formula1>
    </dataValidation>
    <dataValidation type="list" allowBlank="1" showErrorMessage="1" sqref="K13:K31">
      <formula1>"Partial Conversion,Full Conversion"</formula1>
      <formula2>0</formula2>
    </dataValidation>
    <dataValidation type="list" allowBlank="1" showErrorMessage="1" sqref="C2">
      <formula1>"Normal,SingleWindow,Alternate"</formula1>
      <formula2>0</formula2>
    </dataValidation>
    <dataValidation allowBlank="1" showInputMessage="1" showErrorMessage="1" promptTitle="Addition / Deduction" prompt="Please Choose the correct One" sqref="J13:J31">
      <formula1>0</formula1>
      <formula2>0</formula2>
    </dataValidation>
    <dataValidation type="list" showErrorMessage="1" sqref="I13:I31">
      <formula1>"Excess(+),Less(-)"</formula1>
      <formula2>0</formula2>
    </dataValidation>
    <dataValidation type="decimal" allowBlank="1" showErrorMessage="1" errorTitle="Invalid Entry" error="Only Numeric Values are allowed. " sqref="A13:A31">
      <formula1>0</formula1>
      <formula2>999999999999999</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allowBlank="1" showInputMessage="1" showErrorMessage="1" promptTitle="Units" prompt="Please enter Units in text" sqref="E13:E31">
      <formula1>0</formula1>
      <formula2>0</formula2>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50</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2016-06-30T05:08:09Z</cp:lastPrinted>
  <dcterms:created xsi:type="dcterms:W3CDTF">2009-01-30T06:42:42Z</dcterms:created>
  <dcterms:modified xsi:type="dcterms:W3CDTF">2018-10-09T05:02:32Z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