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'BoQ1'!$A$1:$BC$61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<sst xmlns="http://schemas.openxmlformats.org/spreadsheetml/2006/main" count="377" uniqueCount="108">
  <si>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</si>
  <si>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</si>
  <si>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</si>
  <si>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</si>
  <si>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</si>
  <si>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</si>
  <si>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</si>
  <si>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</si>
  <si>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</si>
  <si>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</si>
  <si>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</si>
  <si>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</si>
  <si>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</si>
  <si>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</si>
  <si>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</si>
  <si>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</si>
  <si>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</si>
  <si>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</si>
  <si>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</si>
  <si>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</si>
  <si>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</si>
  <si>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</si>
  <si>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</si>
  <si>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</si>
  <si>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</si>
  <si>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</si>
  <si>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</si>
  <si>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</si>
  <si>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</si>
  <si>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</si>
  <si>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</si>
  <si>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</si>
  <si>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</si>
  <si>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</si>
  <si>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</si>
  <si>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</si>
  <si>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</si>
  <si>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</si>
  <si>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</si>
  <si>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</si>
  <si>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</si>
  <si>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</si>
  <si>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</si>
  <si>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</si>
  <si>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</si>
  <si>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</si>
  <si>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</si>
  <si>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</si>
  <si>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</si>
  <si>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Estimated Rate 
in
</t>
    </r>
    <r>
      <rPr>
        <b/>
        <sz val="11"/>
        <color indexed="10"/>
        <rFont val="Arial"/>
        <family val="2"/>
      </rPr>
      <t>Rs.      P</t>
    </r>
  </si>
  <si>
    <t>Tender Inviting Authority:  IWD, IIT(BHU), Varanasi</t>
  </si>
  <si>
    <t>cum</t>
  </si>
  <si>
    <t xml:space="preserve">Demolishing cement concrete manually / by mechanical means and disposal of material within 50 metres lead as per direction of Engineer in charge.           </t>
  </si>
  <si>
    <t xml:space="preserve">Nominal concrete 1:3:6 or richer mix (i/c equivalent design mix) (15.2.1)                                        </t>
  </si>
  <si>
    <t>kg</t>
  </si>
  <si>
    <t>Brick work with common burnt clay F.P.S. (non modular) bricks of class designation 75 in superstructure above plinth level upto floor V level in all shapes and sizes in:</t>
  </si>
  <si>
    <t>Cement mortar 1:6 ( 1 cement : 6 coarse sand) (6.4.2)</t>
  </si>
  <si>
    <t>Half brick masonry with common burnt clay F.P.S. (non modular) bricks of class designation 75 in superstructure above plinth level up to floor V level  :</t>
  </si>
  <si>
    <t>Cement mortar 1:4 (1 Cement : 4 coarse sand) (6.13.2)</t>
  </si>
  <si>
    <t xml:space="preserve">12 mm cement plaster of mix : </t>
  </si>
  <si>
    <t xml:space="preserve">15 mm cement plaster on rough side of single or half brick wall  of mix :                       </t>
  </si>
  <si>
    <t xml:space="preserve">1:6 (1 cement : 6 coarse sand) (13.5.2)                            </t>
  </si>
  <si>
    <t>Reinforced cement concrete work in  beams, suspended floors, roofs having slope upto 15°, landings, balconies, shelves, chajjas, lintels, bands, plain window sills, staircases and spiral stair cases upto floor five level excluding the cost of centering, shuttering, finishing and reinforcement with (a) 1:2:4 (1 Cement : 2 coarse sand : 4 graded stone aggregate 20mm nominal size) (5.3)</t>
  </si>
  <si>
    <t>Thermo-Mechanically Treated bars. (5.22.6)</t>
  </si>
  <si>
    <t>Centering and shuttering including strutting, propping etc. and  removal of form for:</t>
  </si>
  <si>
    <t xml:space="preserve">Removing dry or oil bound distemper, water proffing cement paint and the like by scrapping, sand papering and preparing the surface smooth including necessary repairs to scratches etc. complete (14.46)    </t>
  </si>
  <si>
    <t>Providing and applying white cement based putty of average thickness 1mm, of approved brand and manufacturer, over the plastered wall surface to prepare the surface even and smooth complete. (13.80)</t>
  </si>
  <si>
    <t xml:space="preserve">Distempering with oil bound washable distemper of approved brand and manufacture to give an even shade                      </t>
  </si>
  <si>
    <t>New work (two or more coats) over and including water thinnable priming coat with cement primer  (13.41.1)</t>
  </si>
  <si>
    <t>Cartage of Malba (Approved Rate)</t>
  </si>
  <si>
    <t>sqm</t>
  </si>
  <si>
    <t xml:space="preserve">cum         </t>
  </si>
  <si>
    <t xml:space="preserve">sqm </t>
  </si>
  <si>
    <t>Per Trip</t>
  </si>
  <si>
    <t xml:space="preserve">Demolishing brick work manually / by mechanical means including stacking of serviceable material and disposal of unserviceable material within 50 metres lead as per direction of Engineer-in-charge:     </t>
  </si>
  <si>
    <t xml:space="preserve">In cement mortar   (15.7.4)                                               </t>
  </si>
  <si>
    <r>
      <t xml:space="preserve">TOTAL AMOUNT  With Taxes
in
</t>
    </r>
    <r>
      <rPr>
        <b/>
        <sz val="11"/>
        <color indexed="10"/>
        <rFont val="Arial"/>
        <family val="2"/>
      </rPr>
      <t>Rs.      P</t>
    </r>
  </si>
  <si>
    <t xml:space="preserve">Dismantling roofing including ridges, hips valleys and gutters etc., and stacking the material within 50 metres lead of:         </t>
  </si>
  <si>
    <t xml:space="preserve">Asbestos sheet (15.28.2)             </t>
  </si>
  <si>
    <t>Steel reinforcement for R.C.C. work including straightening, cutting, bending, placing in position and binding all complete above plinth level.</t>
  </si>
  <si>
    <t>Lintels,  beams, plinth beams, girders, bressumers and cantilevers. (5.9.5)</t>
  </si>
  <si>
    <t xml:space="preserve">1:6 (1 cement : 4 coarse sand)   (13.4.2)                                  </t>
  </si>
  <si>
    <t xml:space="preserve">Providing and laying in position cement concrete of specified grade excluding the cost of centering and shuttering - All work upto plinth level </t>
  </si>
  <si>
    <t>1:2:4 (1 Cement : 2 coarse sand : 4 graded stone  aggregate 20 mm nominal size) (4.1.3)</t>
  </si>
  <si>
    <t xml:space="preserve">Steel work welded in built up sections/framed work including cutting hoisting, fixing in position and applying a priming coat of approved steel primer using structural steel etc.as required. </t>
  </si>
  <si>
    <t>In gratings, frames, guard bar, ladders, railings, brackets, gates &amp; similar works. (10.25.2)</t>
  </si>
  <si>
    <t xml:space="preserve">Finishing walls with Acrylic Smooth exterior paint of required shade </t>
  </si>
  <si>
    <t>New work (Two or more coat applied @ 1.67 ltr/10 sqm over and including priming coat of exterior primer applied @2.20kg/ 10 sqm) (13.46.1)</t>
  </si>
  <si>
    <t>Finishing walls with Acrylic Smooth exterior paint of required shade:</t>
  </si>
  <si>
    <t>Old work (one or more coats) applied @ 0.90 ltr /10sqm (14.66.2)</t>
  </si>
  <si>
    <t xml:space="preserve">White washing with lime to give an even shade:          </t>
  </si>
  <si>
    <t xml:space="preserve">Old work (two or more coats)   (14.42.1)                            </t>
  </si>
  <si>
    <t xml:space="preserve">Painting with synthetic enamel paint of approved brand and manufacture to  give an even shade :                                       </t>
  </si>
  <si>
    <t xml:space="preserve">Two or more coats on new work (13.61.1)                         </t>
  </si>
  <si>
    <t xml:space="preserve">Steel work in built up tubular (round, square or rectangular hollow tubes etc.) trusses etc., including cutting, hoisting, fixing in position and applying a priming coat of approved steel primer, including welding and bolted with special shaped washers etc. complete. </t>
  </si>
  <si>
    <t>Hot finished welded type tubes (10.16.1)</t>
  </si>
  <si>
    <t>Dismantling aluminium/ Gypsum partitions, doors, windows, fixed glazing and false ceiling including disposal of unserviceable surplus material and stacking of serviceable material with in 50 meters lead as directed by Engineer-in-charge. (15.57)</t>
  </si>
  <si>
    <t>Providing and fixing tiled false ceiling of specified materials of size 595x595 mm in true horizontal level, suspended on interlocking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t>
  </si>
  <si>
    <t>Main "T" runners to be suspended from ceiling using GI slotted cleats of size 27 x 37 x 25 x1.6 mm fixed to ceiling with 12.5 mm dia and 50 mm long dash fasteners, 4 mm GI adjustable rods with galvanized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</si>
  <si>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8 mm thick fully perforated calcium silicate board made with Calcareous &amp; Siliceous materials reinforced with cellulose fiber manufactured through autoclaving process to give stable crystalline structure with minimum compressive strength 225 kg/ sq. cm, bending strength100 kg/sq. cm , of size 595x595 mm, having perforation of dia. 10 mm with minimum perforated area 18 % with non woven tissue on the back side, having an NRC ( Noise Reduction Coefficient) of 0.85, with 50 mm thick rockwool of 48 kg /cum backing. (12.58.1)</t>
  </si>
  <si>
    <t>Kg.</t>
  </si>
  <si>
    <t>Corrugated roof panel</t>
  </si>
  <si>
    <t>Providing and fixing 70 mm thick (35 mm in over all + 35 mm in corrugated area) ± 5mm corrugated Puff Panel in sandwich  style  both side 0.50 mm thick PPGI color RAL-9002 sheet with  zinc coating 120 grams per sqm as IS:277 &amp;   Puff between sheets, of density 40 kg± 2kg/cum, with tounge &amp; groove system including all fixtures &amp; grout material.</t>
  </si>
  <si>
    <t>Sqm</t>
  </si>
  <si>
    <t>Part - A Civil Work (DSR Scheduled Items DSR 2016)</t>
  </si>
  <si>
    <t>Part B- Puff panel work  (Non-scheduled items) Analysis item</t>
  </si>
  <si>
    <t>Name of Work:   Providing &amp; fixing Corrugated puff panel roofing after removing of old asbestos sheet of ID Lab store room of Main workshop, IIT(BHU), Varanasi.</t>
  </si>
  <si>
    <t>Contract No:  IIT(BHU)/IWD/CT/60/2018-19/1966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</si>
</sst>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Times New Roman"/>
      <family val="1"/>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4"/>
      <color indexed="57"/>
      <name val="Arial"/>
      <family val="2"/>
    </font>
    <font>
      <sz val="10"/>
      <color indexed="8"/>
      <name val="Courier New"/>
      <family val="3"/>
    </font>
    <font>
      <sz val="11"/>
      <color indexed="31"/>
      <name val="Arial"/>
      <family val="2"/>
    </font>
    <font>
      <b/>
      <sz val="12"/>
      <color indexed="16"/>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4"/>
      <color theme="6" tint="-0.4999699890613556"/>
      <name val="Arial"/>
      <family val="2"/>
    </font>
    <font>
      <sz val="10"/>
      <color rgb="FF000000"/>
      <name val="Courier New"/>
      <family val="3"/>
    </font>
    <font>
      <sz val="11"/>
      <color theme="4" tint="0.7999799847602844"/>
      <name val="Arial"/>
      <family val="2"/>
    </font>
    <font>
      <b/>
      <sz val="12"/>
      <color rgb="FF800000"/>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166" fontId="3" fillId="0" borderId="11" xfId="59" applyNumberFormat="1" applyFont="1" applyFill="1" applyBorder="1" applyAlignment="1">
      <alignment vertical="top"/>
      <protection/>
    </xf>
    <xf numFmtId="2" fontId="6" fillId="0" borderId="11" xfId="59" applyNumberFormat="1" applyFont="1" applyFill="1" applyBorder="1" applyAlignment="1">
      <alignment vertical="top"/>
      <protection/>
    </xf>
    <xf numFmtId="2" fontId="68" fillId="0" borderId="11" xfId="59" applyNumberFormat="1" applyFont="1" applyFill="1" applyBorder="1" applyAlignment="1">
      <alignment vertical="top"/>
      <protection/>
    </xf>
    <xf numFmtId="0" fontId="69" fillId="0" borderId="11" xfId="59" applyNumberFormat="1" applyFont="1" applyFill="1" applyBorder="1" applyAlignment="1">
      <alignment horizontal="left" vertical="top" wrapText="1"/>
      <protection/>
    </xf>
    <xf numFmtId="0" fontId="11" fillId="0" borderId="11" xfId="0" applyFont="1" applyFill="1" applyBorder="1" applyAlignment="1">
      <alignment horizontal="center" vertical="top" wrapText="1"/>
    </xf>
    <xf numFmtId="2" fontId="11" fillId="0" borderId="11" xfId="0" applyNumberFormat="1" applyFont="1" applyFill="1" applyBorder="1" applyAlignment="1">
      <alignment horizontal="right" vertical="top" wrapText="1"/>
    </xf>
    <xf numFmtId="0" fontId="17" fillId="0" borderId="11" xfId="0" applyFont="1" applyFill="1" applyBorder="1" applyAlignment="1">
      <alignment horizontal="center" vertical="top" wrapText="1"/>
    </xf>
    <xf numFmtId="2" fontId="17" fillId="0" borderId="11" xfId="0" applyNumberFormat="1" applyFont="1" applyFill="1" applyBorder="1" applyAlignment="1">
      <alignment horizontal="right" vertical="top" wrapText="1"/>
    </xf>
    <xf numFmtId="0" fontId="19" fillId="0" borderId="11" xfId="0" applyFont="1" applyFill="1" applyBorder="1" applyAlignment="1">
      <alignment horizontal="justify" vertical="top" wrapText="1" shrinkToFit="1"/>
    </xf>
    <xf numFmtId="0" fontId="2" fillId="0" borderId="11" xfId="59" applyNumberFormat="1" applyFont="1" applyFill="1" applyBorder="1" applyAlignment="1">
      <alignment horizontal="right" vertical="top"/>
      <protection/>
    </xf>
    <xf numFmtId="164" fontId="2" fillId="0" borderId="11" xfId="59" applyNumberFormat="1" applyFont="1" applyFill="1" applyBorder="1" applyAlignment="1">
      <alignment horizontal="right" vertical="top"/>
      <protection/>
    </xf>
    <xf numFmtId="0" fontId="11" fillId="0" borderId="11" xfId="0" applyFont="1" applyFill="1" applyBorder="1" applyAlignment="1">
      <alignment horizontal="justify" vertical="top" wrapText="1" shrinkToFit="1"/>
    </xf>
    <xf numFmtId="0" fontId="2" fillId="33" borderId="11" xfId="57" applyNumberFormat="1" applyFont="1" applyFill="1" applyBorder="1" applyAlignment="1" applyProtection="1">
      <alignment horizontal="right" vertical="top"/>
      <protection locked="0"/>
    </xf>
    <xf numFmtId="2" fontId="2" fillId="0" borderId="11" xfId="59" applyNumberFormat="1" applyFont="1" applyFill="1" applyBorder="1" applyAlignment="1">
      <alignment horizontal="right" vertical="top"/>
      <protection/>
    </xf>
    <xf numFmtId="2" fontId="2" fillId="0" borderId="11" xfId="58" applyNumberFormat="1" applyFont="1" applyFill="1" applyBorder="1" applyAlignment="1">
      <alignment horizontal="right" vertical="top"/>
      <protection/>
    </xf>
    <xf numFmtId="0" fontId="11" fillId="0" borderId="11" xfId="0" applyFont="1" applyFill="1" applyBorder="1" applyAlignment="1">
      <alignment horizontal="left" vertical="top" wrapText="1" shrinkToFit="1"/>
    </xf>
    <xf numFmtId="0" fontId="11" fillId="0" borderId="11" xfId="0" applyFont="1" applyFill="1" applyBorder="1" applyAlignment="1">
      <alignment horizontal="justify" vertical="top" wrapText="1"/>
    </xf>
    <xf numFmtId="0" fontId="17" fillId="0" borderId="11" xfId="0" applyFont="1" applyFill="1" applyBorder="1" applyAlignment="1">
      <alignment horizontal="center" vertical="top" wrapText="1" shrinkToFit="1"/>
    </xf>
    <xf numFmtId="2" fontId="17" fillId="0" borderId="11" xfId="0" applyNumberFormat="1" applyFont="1" applyFill="1" applyBorder="1" applyAlignment="1">
      <alignment horizontal="right" vertical="top" wrapText="1" shrinkToFit="1"/>
    </xf>
    <xf numFmtId="0" fontId="19" fillId="0" borderId="11" xfId="0" applyFont="1" applyFill="1" applyBorder="1" applyAlignment="1">
      <alignment horizontal="justify" vertical="top" wrapText="1"/>
    </xf>
    <xf numFmtId="0" fontId="18" fillId="0" borderId="11" xfId="0" applyFont="1" applyFill="1" applyBorder="1" applyAlignment="1">
      <alignment horizontal="justify" vertical="top" wrapText="1"/>
    </xf>
    <xf numFmtId="0" fontId="6" fillId="0" borderId="11" xfId="59" applyNumberFormat="1" applyFont="1" applyFill="1" applyBorder="1" applyAlignment="1">
      <alignment vertical="top"/>
      <protection/>
    </xf>
    <xf numFmtId="0" fontId="70"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top" wrapText="1"/>
      <protection locked="0"/>
    </xf>
    <xf numFmtId="0" fontId="71" fillId="33" borderId="11" xfId="59" applyNumberFormat="1" applyFont="1" applyFill="1" applyBorder="1" applyAlignment="1" applyProtection="1">
      <alignment vertical="top" wrapText="1"/>
      <protection locked="0"/>
    </xf>
    <xf numFmtId="10" fontId="72" fillId="33" borderId="11" xfId="64" applyNumberFormat="1" applyFont="1" applyFill="1" applyBorder="1" applyAlignment="1" applyProtection="1">
      <alignment horizontal="center" vertical="top"/>
      <protection locked="0"/>
    </xf>
    <xf numFmtId="0" fontId="70" fillId="0" borderId="11" xfId="59" applyNumberFormat="1" applyFont="1" applyFill="1" applyBorder="1" applyAlignment="1">
      <alignment vertical="top"/>
      <protection/>
    </xf>
    <xf numFmtId="0" fontId="13" fillId="0" borderId="11" xfId="59" applyNumberFormat="1" applyFont="1" applyFill="1" applyBorder="1" applyAlignment="1" applyProtection="1">
      <alignment vertical="top" wrapText="1"/>
      <protection locked="0"/>
    </xf>
    <xf numFmtId="0" fontId="13" fillId="0" borderId="11" xfId="64" applyNumberFormat="1" applyFont="1" applyFill="1" applyBorder="1" applyAlignment="1" applyProtection="1">
      <alignment vertical="top" wrapText="1"/>
      <protection locked="0"/>
    </xf>
    <xf numFmtId="0" fontId="14" fillId="0" borderId="11" xfId="59" applyNumberFormat="1" applyFont="1" applyFill="1" applyBorder="1" applyAlignment="1" applyProtection="1">
      <alignment vertical="top" wrapText="1"/>
      <protection/>
    </xf>
    <xf numFmtId="2" fontId="6" fillId="0" borderId="11" xfId="59" applyNumberFormat="1" applyFont="1" applyFill="1" applyBorder="1" applyAlignment="1">
      <alignment horizontal="right" vertical="top"/>
      <protection/>
    </xf>
    <xf numFmtId="0" fontId="2" fillId="0" borderId="12"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6" fillId="0" borderId="12"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16" xfId="57" applyNumberFormat="1" applyFont="1" applyFill="1" applyBorder="1" applyAlignment="1" applyProtection="1">
      <alignment horizontal="center" wrapText="1"/>
      <protection locked="0"/>
    </xf>
    <xf numFmtId="0" fontId="2" fillId="33" borderId="12"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IWD-Final\Morvi%20Hostel\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IWD-Final\Morvi%20Hostel\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2"/>
  <sheetViews>
    <sheetView showGridLines="0" zoomScale="75" zoomScaleNormal="75" zoomScalePageLayoutView="0" workbookViewId="0" topLeftCell="A1">
      <selection activeCell="D60" sqref="D60"/>
    </sheetView>
  </sheetViews>
  <sheetFormatPr defaultColWidth="9.140625" defaultRowHeight="15"/>
  <cols>
    <col min="1" max="1" width="14.8515625" style="24" customWidth="1"/>
    <col min="2" max="2" width="84.00390625" style="24" customWidth="1"/>
    <col min="3" max="3" width="23.421875" style="24" hidden="1" customWidth="1"/>
    <col min="4" max="4" width="15.140625" style="24" customWidth="1"/>
    <col min="5" max="5" width="14.140625" style="24" customWidth="1"/>
    <col min="6" max="6" width="15.57421875" style="24" customWidth="1"/>
    <col min="7" max="7" width="14.140625" style="24" hidden="1" customWidth="1"/>
    <col min="8" max="10" width="12.140625" style="24" hidden="1" customWidth="1"/>
    <col min="11" max="11" width="19.57421875" style="24" hidden="1" customWidth="1"/>
    <col min="12" max="12" width="14.28125" style="24" hidden="1" customWidth="1"/>
    <col min="13" max="13" width="17.421875" style="24" hidden="1" customWidth="1"/>
    <col min="14" max="14" width="15.28125" style="36" hidden="1" customWidth="1"/>
    <col min="15" max="15" width="14.28125" style="24" hidden="1" customWidth="1"/>
    <col min="16" max="16" width="17.28125" style="24" hidden="1" customWidth="1"/>
    <col min="17" max="17" width="18.421875" style="24" hidden="1" customWidth="1"/>
    <col min="18" max="18" width="17.421875" style="24" hidden="1" customWidth="1"/>
    <col min="19" max="19" width="14.7109375" style="24" hidden="1" customWidth="1"/>
    <col min="20" max="20" width="14.8515625" style="24" hidden="1" customWidth="1"/>
    <col min="21" max="21" width="16.421875" style="24" hidden="1" customWidth="1"/>
    <col min="22" max="22" width="13.00390625" style="24" hidden="1" customWidth="1"/>
    <col min="23" max="51" width="9.140625" style="24" hidden="1" customWidth="1"/>
    <col min="52" max="52" width="10.28125" style="24" hidden="1" customWidth="1"/>
    <col min="53" max="53" width="21.7109375" style="24" customWidth="1"/>
    <col min="54" max="54" width="18.8515625" style="24" hidden="1" customWidth="1"/>
    <col min="55" max="55" width="50.140625" style="24" customWidth="1"/>
    <col min="56" max="238" width="9.140625" style="24" customWidth="1"/>
    <col min="239" max="243" width="9.140625" style="25" customWidth="1"/>
    <col min="244" max="16384" width="9.140625" style="24" customWidth="1"/>
  </cols>
  <sheetData>
    <row r="1" spans="1:243" s="1" customFormat="1" ht="27" customHeight="1">
      <c r="A1" s="74" t="str">
        <f>B2&amp;" BoQ"</f>
        <v>Percentage BoQ</v>
      </c>
      <c r="B1" s="74"/>
      <c r="C1" s="74"/>
      <c r="D1" s="74"/>
      <c r="E1" s="74"/>
      <c r="F1" s="74"/>
      <c r="G1" s="74"/>
      <c r="H1" s="74"/>
      <c r="I1" s="74"/>
      <c r="J1" s="74"/>
      <c r="K1" s="74"/>
      <c r="L1" s="74"/>
      <c r="O1" s="2"/>
      <c r="P1" s="2"/>
      <c r="Q1" s="3"/>
      <c r="IE1" s="3"/>
      <c r="IF1" s="3"/>
      <c r="IG1" s="3"/>
      <c r="IH1" s="3"/>
      <c r="II1" s="3"/>
    </row>
    <row r="2" spans="1:17" s="1" customFormat="1" ht="25.5" customHeight="1" hidden="1">
      <c r="A2" s="26" t="s">
        <v>3</v>
      </c>
      <c r="B2" s="26" t="s">
        <v>41</v>
      </c>
      <c r="C2" s="26" t="s">
        <v>4</v>
      </c>
      <c r="D2" s="26" t="s">
        <v>5</v>
      </c>
      <c r="E2" s="26" t="s">
        <v>6</v>
      </c>
      <c r="J2" s="4"/>
      <c r="K2" s="4"/>
      <c r="L2" s="4"/>
      <c r="O2" s="2"/>
      <c r="P2" s="2"/>
      <c r="Q2" s="3"/>
    </row>
    <row r="3" spans="1:243" s="1" customFormat="1" ht="30" customHeight="1" hidden="1">
      <c r="A3" s="1" t="s">
        <v>46</v>
      </c>
      <c r="C3" s="1" t="s">
        <v>45</v>
      </c>
      <c r="IE3" s="3"/>
      <c r="IF3" s="3"/>
      <c r="IG3" s="3"/>
      <c r="IH3" s="3"/>
      <c r="II3" s="3"/>
    </row>
    <row r="4" spans="1:243" s="5" customFormat="1" ht="30.75" customHeight="1">
      <c r="A4" s="75" t="s">
        <v>50</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75" customHeight="1">
      <c r="A5" s="75" t="s">
        <v>106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6"/>
      <c r="IF5" s="6"/>
      <c r="IG5" s="6"/>
      <c r="IH5" s="6"/>
      <c r="II5" s="6"/>
    </row>
    <row r="6" spans="1:243" s="5" customFormat="1" ht="30.75" customHeight="1">
      <c r="A6" s="75" t="s">
        <v>107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6"/>
      <c r="IF6" s="6"/>
      <c r="IG6" s="6"/>
      <c r="IH6" s="6"/>
      <c r="II6" s="6"/>
    </row>
    <row r="7" spans="1:243" s="5"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8.5" customHeight="1">
      <c r="A8" s="27" t="s">
        <v>48</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8"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49</v>
      </c>
      <c r="G11" s="11"/>
      <c r="H11" s="11"/>
      <c r="I11" s="11" t="s">
        <v>18</v>
      </c>
      <c r="J11" s="11" t="s">
        <v>19</v>
      </c>
      <c r="K11" s="11" t="s">
        <v>20</v>
      </c>
      <c r="L11" s="11" t="s">
        <v>21</v>
      </c>
      <c r="M11" s="28"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9" t="s">
        <v>76</v>
      </c>
      <c r="BB11" s="29" t="s">
        <v>30</v>
      </c>
      <c r="BC11" s="29"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9" customFormat="1" ht="31.5" customHeight="1">
      <c r="A13" s="30">
        <v>1</v>
      </c>
      <c r="B13" s="45" t="s">
        <v>104</v>
      </c>
      <c r="C13" s="40"/>
      <c r="D13" s="31"/>
      <c r="E13" s="43"/>
      <c r="F13" s="44"/>
      <c r="G13" s="15"/>
      <c r="H13" s="15"/>
      <c r="I13" s="32"/>
      <c r="J13" s="16"/>
      <c r="K13" s="17"/>
      <c r="L13" s="17"/>
      <c r="M13" s="18"/>
      <c r="N13" s="21"/>
      <c r="O13" s="21"/>
      <c r="P13" s="33"/>
      <c r="Q13" s="21"/>
      <c r="R13" s="21"/>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46"/>
      <c r="BB13" s="47"/>
      <c r="BC13" s="34"/>
      <c r="IE13" s="20">
        <v>1</v>
      </c>
      <c r="IF13" s="20" t="s">
        <v>32</v>
      </c>
      <c r="IG13" s="20" t="s">
        <v>33</v>
      </c>
      <c r="IH13" s="20">
        <v>10</v>
      </c>
      <c r="II13" s="20" t="s">
        <v>34</v>
      </c>
    </row>
    <row r="14" spans="1:243" s="19" customFormat="1" ht="43.5" customHeight="1">
      <c r="A14" s="30">
        <v>1.01</v>
      </c>
      <c r="B14" s="48" t="s">
        <v>77</v>
      </c>
      <c r="C14" s="40"/>
      <c r="D14" s="31"/>
      <c r="E14" s="43"/>
      <c r="F14" s="44"/>
      <c r="G14" s="15"/>
      <c r="H14" s="15"/>
      <c r="I14" s="32"/>
      <c r="J14" s="16"/>
      <c r="K14" s="17"/>
      <c r="L14" s="17"/>
      <c r="M14" s="18"/>
      <c r="N14" s="21"/>
      <c r="O14" s="21"/>
      <c r="P14" s="33"/>
      <c r="Q14" s="21"/>
      <c r="R14" s="21"/>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46"/>
      <c r="BB14" s="47"/>
      <c r="BC14" s="34"/>
      <c r="IE14" s="20">
        <v>1</v>
      </c>
      <c r="IF14" s="20" t="s">
        <v>32</v>
      </c>
      <c r="IG14" s="20" t="s">
        <v>33</v>
      </c>
      <c r="IH14" s="20">
        <v>10</v>
      </c>
      <c r="II14" s="20" t="s">
        <v>34</v>
      </c>
    </row>
    <row r="15" spans="1:243" s="19" customFormat="1" ht="39" customHeight="1">
      <c r="A15" s="30">
        <v>1.02</v>
      </c>
      <c r="B15" s="48" t="s">
        <v>78</v>
      </c>
      <c r="C15" s="40"/>
      <c r="D15" s="37">
        <v>577</v>
      </c>
      <c r="E15" s="43" t="s">
        <v>70</v>
      </c>
      <c r="F15" s="44">
        <v>32.85</v>
      </c>
      <c r="G15" s="21"/>
      <c r="H15" s="15"/>
      <c r="I15" s="32" t="s">
        <v>36</v>
      </c>
      <c r="J15" s="16">
        <f>IF(I15="Less(-)",-1,1)</f>
        <v>1</v>
      </c>
      <c r="K15" s="17" t="s">
        <v>42</v>
      </c>
      <c r="L15" s="17" t="s">
        <v>6</v>
      </c>
      <c r="M15" s="49"/>
      <c r="N15" s="21"/>
      <c r="O15" s="21"/>
      <c r="P15" s="33"/>
      <c r="Q15" s="21"/>
      <c r="R15" s="21"/>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50">
        <f>total_amount_ba($B$2,$D$2,D15,F15,J15,K15,M15)</f>
        <v>18954.45</v>
      </c>
      <c r="BB15" s="51">
        <f>BA15+SUM(N15:AZ15)</f>
        <v>18954.45</v>
      </c>
      <c r="BC15" s="34" t="str">
        <f>SpellNumber(L15,BB15)</f>
        <v>INR  Eighteen Thousand Nine Hundred &amp; Fifty Four  and Paise Forty Five Only</v>
      </c>
      <c r="IE15" s="20">
        <v>1.01</v>
      </c>
      <c r="IF15" s="20" t="s">
        <v>37</v>
      </c>
      <c r="IG15" s="20" t="s">
        <v>33</v>
      </c>
      <c r="IH15" s="20">
        <v>123.223</v>
      </c>
      <c r="II15" s="20" t="s">
        <v>35</v>
      </c>
    </row>
    <row r="16" spans="1:243" s="19" customFormat="1" ht="39" customHeight="1">
      <c r="A16" s="30">
        <v>2</v>
      </c>
      <c r="B16" s="48" t="s">
        <v>52</v>
      </c>
      <c r="C16" s="40"/>
      <c r="D16" s="31"/>
      <c r="E16" s="43"/>
      <c r="F16" s="44"/>
      <c r="G16" s="15"/>
      <c r="H16" s="15"/>
      <c r="I16" s="32"/>
      <c r="J16" s="16"/>
      <c r="K16" s="17"/>
      <c r="L16" s="17"/>
      <c r="M16" s="18"/>
      <c r="N16" s="21"/>
      <c r="O16" s="21"/>
      <c r="P16" s="33"/>
      <c r="Q16" s="21"/>
      <c r="R16" s="21"/>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46"/>
      <c r="BB16" s="47"/>
      <c r="BC16" s="34"/>
      <c r="IE16" s="20">
        <v>1</v>
      </c>
      <c r="IF16" s="20" t="s">
        <v>32</v>
      </c>
      <c r="IG16" s="20" t="s">
        <v>33</v>
      </c>
      <c r="IH16" s="20">
        <v>10</v>
      </c>
      <c r="II16" s="20" t="s">
        <v>34</v>
      </c>
    </row>
    <row r="17" spans="1:243" s="19" customFormat="1" ht="36.75" customHeight="1">
      <c r="A17" s="30">
        <v>2.01</v>
      </c>
      <c r="B17" s="52" t="s">
        <v>53</v>
      </c>
      <c r="C17" s="40"/>
      <c r="D17" s="37">
        <v>2</v>
      </c>
      <c r="E17" s="43" t="s">
        <v>51</v>
      </c>
      <c r="F17" s="44">
        <v>997.05</v>
      </c>
      <c r="G17" s="21"/>
      <c r="H17" s="15"/>
      <c r="I17" s="32" t="s">
        <v>36</v>
      </c>
      <c r="J17" s="16">
        <f>IF(I17="Less(-)",-1,1)</f>
        <v>1</v>
      </c>
      <c r="K17" s="17" t="s">
        <v>42</v>
      </c>
      <c r="L17" s="17" t="s">
        <v>6</v>
      </c>
      <c r="M17" s="49"/>
      <c r="N17" s="21"/>
      <c r="O17" s="21"/>
      <c r="P17" s="33"/>
      <c r="Q17" s="21"/>
      <c r="R17" s="21"/>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50">
        <f>total_amount_ba($B$2,$D$2,D17,F17,J17,K17,M17)</f>
        <v>1994.1</v>
      </c>
      <c r="BB17" s="51">
        <f>BA17+SUM(N17:AZ17)</f>
        <v>1994.1</v>
      </c>
      <c r="BC17" s="34" t="str">
        <f>SpellNumber(L17,BB17)</f>
        <v>INR  One Thousand Nine Hundred &amp; Ninety Four  and Paise Ten Only</v>
      </c>
      <c r="IE17" s="20">
        <v>1.01</v>
      </c>
      <c r="IF17" s="20" t="s">
        <v>37</v>
      </c>
      <c r="IG17" s="20" t="s">
        <v>33</v>
      </c>
      <c r="IH17" s="20">
        <v>123.223</v>
      </c>
      <c r="II17" s="20" t="s">
        <v>35</v>
      </c>
    </row>
    <row r="18" spans="1:243" s="19" customFormat="1" ht="49.5" customHeight="1">
      <c r="A18" s="30">
        <v>3</v>
      </c>
      <c r="B18" s="48" t="s">
        <v>74</v>
      </c>
      <c r="C18" s="40"/>
      <c r="D18" s="31"/>
      <c r="E18" s="43"/>
      <c r="F18" s="44"/>
      <c r="G18" s="15"/>
      <c r="H18" s="15"/>
      <c r="I18" s="32"/>
      <c r="J18" s="16"/>
      <c r="K18" s="17"/>
      <c r="L18" s="17"/>
      <c r="M18" s="18"/>
      <c r="N18" s="21"/>
      <c r="O18" s="21"/>
      <c r="P18" s="33"/>
      <c r="Q18" s="21"/>
      <c r="R18" s="21"/>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46"/>
      <c r="BB18" s="47"/>
      <c r="BC18" s="34"/>
      <c r="IE18" s="20">
        <v>1</v>
      </c>
      <c r="IF18" s="20" t="s">
        <v>32</v>
      </c>
      <c r="IG18" s="20" t="s">
        <v>33</v>
      </c>
      <c r="IH18" s="20">
        <v>10</v>
      </c>
      <c r="II18" s="20" t="s">
        <v>34</v>
      </c>
    </row>
    <row r="19" spans="1:243" s="19" customFormat="1" ht="34.5" customHeight="1">
      <c r="A19" s="30">
        <v>3.01</v>
      </c>
      <c r="B19" s="52" t="s">
        <v>75</v>
      </c>
      <c r="C19" s="40"/>
      <c r="D19" s="37">
        <v>11</v>
      </c>
      <c r="E19" s="43" t="s">
        <v>51</v>
      </c>
      <c r="F19" s="44">
        <v>842.75</v>
      </c>
      <c r="G19" s="21"/>
      <c r="H19" s="15"/>
      <c r="I19" s="32" t="s">
        <v>36</v>
      </c>
      <c r="J19" s="16">
        <f>IF(I19="Less(-)",-1,1)</f>
        <v>1</v>
      </c>
      <c r="K19" s="17" t="s">
        <v>42</v>
      </c>
      <c r="L19" s="17" t="s">
        <v>6</v>
      </c>
      <c r="M19" s="49"/>
      <c r="N19" s="21"/>
      <c r="O19" s="21"/>
      <c r="P19" s="33"/>
      <c r="Q19" s="21"/>
      <c r="R19" s="21"/>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50">
        <f>total_amount_ba($B$2,$D$2,D19,F19,J19,K19,M19)</f>
        <v>9270.25</v>
      </c>
      <c r="BB19" s="51">
        <f>BA19+SUM(N19:AZ19)</f>
        <v>9270.25</v>
      </c>
      <c r="BC19" s="34" t="str">
        <f>SpellNumber(L19,BB19)</f>
        <v>INR  Nine Thousand Two Hundred &amp; Seventy  and Paise Twenty Five Only</v>
      </c>
      <c r="IE19" s="20">
        <v>1.01</v>
      </c>
      <c r="IF19" s="20" t="s">
        <v>37</v>
      </c>
      <c r="IG19" s="20" t="s">
        <v>33</v>
      </c>
      <c r="IH19" s="20">
        <v>123.223</v>
      </c>
      <c r="II19" s="20" t="s">
        <v>35</v>
      </c>
    </row>
    <row r="20" spans="1:243" s="19" customFormat="1" ht="72" customHeight="1">
      <c r="A20" s="30">
        <v>4</v>
      </c>
      <c r="B20" s="53" t="s">
        <v>62</v>
      </c>
      <c r="C20" s="40"/>
      <c r="D20" s="37">
        <v>1</v>
      </c>
      <c r="E20" s="41" t="s">
        <v>71</v>
      </c>
      <c r="F20" s="42">
        <v>7390.8</v>
      </c>
      <c r="G20" s="21"/>
      <c r="H20" s="15"/>
      <c r="I20" s="32" t="s">
        <v>36</v>
      </c>
      <c r="J20" s="16">
        <f>IF(I20="Less(-)",-1,1)</f>
        <v>1</v>
      </c>
      <c r="K20" s="17" t="s">
        <v>42</v>
      </c>
      <c r="L20" s="17" t="s">
        <v>6</v>
      </c>
      <c r="M20" s="49"/>
      <c r="N20" s="21"/>
      <c r="O20" s="21"/>
      <c r="P20" s="33"/>
      <c r="Q20" s="21"/>
      <c r="R20" s="21"/>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50">
        <f>total_amount_ba($B$2,$D$2,D20,F20,J20,K20,M20)</f>
        <v>7390.8</v>
      </c>
      <c r="BB20" s="51">
        <f>BA20+SUM(N20:AZ20)</f>
        <v>7390.8</v>
      </c>
      <c r="BC20" s="34" t="str">
        <f>SpellNumber(L20,BB20)</f>
        <v>INR  Seven Thousand Three Hundred &amp; Ninety  and Paise Eighty Only</v>
      </c>
      <c r="IE20" s="20">
        <v>1.01</v>
      </c>
      <c r="IF20" s="20" t="s">
        <v>37</v>
      </c>
      <c r="IG20" s="20" t="s">
        <v>33</v>
      </c>
      <c r="IH20" s="20">
        <v>123.223</v>
      </c>
      <c r="II20" s="20" t="s">
        <v>35</v>
      </c>
    </row>
    <row r="21" spans="1:243" s="19" customFormat="1" ht="45" customHeight="1">
      <c r="A21" s="30">
        <v>5</v>
      </c>
      <c r="B21" s="48" t="s">
        <v>79</v>
      </c>
      <c r="C21" s="40"/>
      <c r="D21" s="31"/>
      <c r="E21" s="43"/>
      <c r="F21" s="44"/>
      <c r="G21" s="15"/>
      <c r="H21" s="15"/>
      <c r="I21" s="32"/>
      <c r="J21" s="16"/>
      <c r="K21" s="17"/>
      <c r="L21" s="17"/>
      <c r="M21" s="18"/>
      <c r="N21" s="21"/>
      <c r="O21" s="21"/>
      <c r="P21" s="33"/>
      <c r="Q21" s="21"/>
      <c r="R21" s="21"/>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46"/>
      <c r="BB21" s="47"/>
      <c r="BC21" s="34"/>
      <c r="IE21" s="20">
        <v>1</v>
      </c>
      <c r="IF21" s="20" t="s">
        <v>32</v>
      </c>
      <c r="IG21" s="20" t="s">
        <v>33</v>
      </c>
      <c r="IH21" s="20">
        <v>10</v>
      </c>
      <c r="II21" s="20" t="s">
        <v>34</v>
      </c>
    </row>
    <row r="22" spans="1:243" s="19" customFormat="1" ht="30.75" customHeight="1">
      <c r="A22" s="30">
        <v>5.01</v>
      </c>
      <c r="B22" s="53" t="s">
        <v>63</v>
      </c>
      <c r="C22" s="40"/>
      <c r="D22" s="37">
        <v>71</v>
      </c>
      <c r="E22" s="41" t="s">
        <v>54</v>
      </c>
      <c r="F22" s="42">
        <v>56.6</v>
      </c>
      <c r="G22" s="21"/>
      <c r="H22" s="15"/>
      <c r="I22" s="32" t="s">
        <v>36</v>
      </c>
      <c r="J22" s="16">
        <f>IF(I22="Less(-)",-1,1)</f>
        <v>1</v>
      </c>
      <c r="K22" s="17" t="s">
        <v>42</v>
      </c>
      <c r="L22" s="17" t="s">
        <v>6</v>
      </c>
      <c r="M22" s="49"/>
      <c r="N22" s="21"/>
      <c r="O22" s="21"/>
      <c r="P22" s="33"/>
      <c r="Q22" s="21"/>
      <c r="R22" s="21"/>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50">
        <f>total_amount_ba($B$2,$D$2,D22,F22,J22,K22,M22)</f>
        <v>4018.6</v>
      </c>
      <c r="BB22" s="51">
        <f>BA22+SUM(N22:AZ22)</f>
        <v>4018.6</v>
      </c>
      <c r="BC22" s="34" t="str">
        <f>SpellNumber(L22,BB22)</f>
        <v>INR  Four Thousand  &amp;Eighteen  and Paise Sixty Only</v>
      </c>
      <c r="IE22" s="20">
        <v>1.01</v>
      </c>
      <c r="IF22" s="20" t="s">
        <v>37</v>
      </c>
      <c r="IG22" s="20" t="s">
        <v>33</v>
      </c>
      <c r="IH22" s="20">
        <v>123.223</v>
      </c>
      <c r="II22" s="20" t="s">
        <v>35</v>
      </c>
    </row>
    <row r="23" spans="1:243" s="19" customFormat="1" ht="38.25" customHeight="1">
      <c r="A23" s="30">
        <v>6</v>
      </c>
      <c r="B23" s="48" t="s">
        <v>64</v>
      </c>
      <c r="C23" s="40"/>
      <c r="D23" s="31"/>
      <c r="E23" s="43"/>
      <c r="F23" s="44"/>
      <c r="G23" s="15"/>
      <c r="H23" s="15"/>
      <c r="I23" s="32"/>
      <c r="J23" s="16"/>
      <c r="K23" s="17"/>
      <c r="L23" s="17"/>
      <c r="M23" s="18"/>
      <c r="N23" s="21"/>
      <c r="O23" s="21"/>
      <c r="P23" s="33"/>
      <c r="Q23" s="21"/>
      <c r="R23" s="21"/>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46"/>
      <c r="BB23" s="47"/>
      <c r="BC23" s="34"/>
      <c r="IE23" s="20">
        <v>1</v>
      </c>
      <c r="IF23" s="20" t="s">
        <v>32</v>
      </c>
      <c r="IG23" s="20" t="s">
        <v>33</v>
      </c>
      <c r="IH23" s="20">
        <v>10</v>
      </c>
      <c r="II23" s="20" t="s">
        <v>34</v>
      </c>
    </row>
    <row r="24" spans="1:243" s="19" customFormat="1" ht="39" customHeight="1">
      <c r="A24" s="30">
        <v>6.01</v>
      </c>
      <c r="B24" s="53" t="s">
        <v>80</v>
      </c>
      <c r="C24" s="40"/>
      <c r="D24" s="37">
        <v>6</v>
      </c>
      <c r="E24" s="41" t="s">
        <v>70</v>
      </c>
      <c r="F24" s="42">
        <v>342.9</v>
      </c>
      <c r="G24" s="21"/>
      <c r="H24" s="15"/>
      <c r="I24" s="32" t="s">
        <v>36</v>
      </c>
      <c r="J24" s="16">
        <f>IF(I24="Less(-)",-1,1)</f>
        <v>1</v>
      </c>
      <c r="K24" s="17" t="s">
        <v>42</v>
      </c>
      <c r="L24" s="17" t="s">
        <v>6</v>
      </c>
      <c r="M24" s="49"/>
      <c r="N24" s="21"/>
      <c r="O24" s="21"/>
      <c r="P24" s="33"/>
      <c r="Q24" s="21"/>
      <c r="R24" s="21"/>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50">
        <f>total_amount_ba($B$2,$D$2,D24,F24,J24,K24,M24)</f>
        <v>2057.4</v>
      </c>
      <c r="BB24" s="51">
        <f>BA24+SUM(N24:AZ24)</f>
        <v>2057.4</v>
      </c>
      <c r="BC24" s="34" t="str">
        <f>SpellNumber(L24,BB24)</f>
        <v>INR  Two Thousand  &amp;Fifty Seven  and Paise Forty Only</v>
      </c>
      <c r="IE24" s="20">
        <v>1.01</v>
      </c>
      <c r="IF24" s="20" t="s">
        <v>37</v>
      </c>
      <c r="IG24" s="20" t="s">
        <v>33</v>
      </c>
      <c r="IH24" s="20">
        <v>123.223</v>
      </c>
      <c r="II24" s="20" t="s">
        <v>35</v>
      </c>
    </row>
    <row r="25" spans="1:243" s="19" customFormat="1" ht="34.5" customHeight="1">
      <c r="A25" s="30">
        <v>7</v>
      </c>
      <c r="B25" s="53" t="s">
        <v>55</v>
      </c>
      <c r="C25" s="40"/>
      <c r="D25" s="31"/>
      <c r="E25" s="54"/>
      <c r="F25" s="55"/>
      <c r="G25" s="15"/>
      <c r="H25" s="15"/>
      <c r="I25" s="32"/>
      <c r="J25" s="16"/>
      <c r="K25" s="17"/>
      <c r="L25" s="17"/>
      <c r="M25" s="18"/>
      <c r="N25" s="21"/>
      <c r="O25" s="21"/>
      <c r="P25" s="33"/>
      <c r="Q25" s="21"/>
      <c r="R25" s="21"/>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46"/>
      <c r="BB25" s="47"/>
      <c r="BC25" s="34"/>
      <c r="IE25" s="20">
        <v>1</v>
      </c>
      <c r="IF25" s="20" t="s">
        <v>32</v>
      </c>
      <c r="IG25" s="20" t="s">
        <v>33</v>
      </c>
      <c r="IH25" s="20">
        <v>10</v>
      </c>
      <c r="II25" s="20" t="s">
        <v>34</v>
      </c>
    </row>
    <row r="26" spans="1:243" s="19" customFormat="1" ht="26.25" customHeight="1">
      <c r="A26" s="30">
        <v>7.01</v>
      </c>
      <c r="B26" s="53" t="s">
        <v>56</v>
      </c>
      <c r="C26" s="40"/>
      <c r="D26" s="37">
        <v>12</v>
      </c>
      <c r="E26" s="54" t="s">
        <v>51</v>
      </c>
      <c r="F26" s="55">
        <v>5582.85</v>
      </c>
      <c r="G26" s="21"/>
      <c r="H26" s="15"/>
      <c r="I26" s="32" t="s">
        <v>36</v>
      </c>
      <c r="J26" s="16">
        <f>IF(I26="Less(-)",-1,1)</f>
        <v>1</v>
      </c>
      <c r="K26" s="17" t="s">
        <v>42</v>
      </c>
      <c r="L26" s="17" t="s">
        <v>6</v>
      </c>
      <c r="M26" s="49"/>
      <c r="N26" s="21"/>
      <c r="O26" s="21"/>
      <c r="P26" s="33"/>
      <c r="Q26" s="21"/>
      <c r="R26" s="21"/>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50">
        <f>total_amount_ba($B$2,$D$2,D26,F26,J26,K26,M26)</f>
        <v>66994.2</v>
      </c>
      <c r="BB26" s="51">
        <f>BA26+SUM(N26:AZ26)</f>
        <v>66994.2</v>
      </c>
      <c r="BC26" s="34" t="str">
        <f>SpellNumber(L26,BB26)</f>
        <v>INR  Sixty Six Thousand Nine Hundred &amp; Ninety Four  and Paise Twenty Only</v>
      </c>
      <c r="IE26" s="20">
        <v>1.01</v>
      </c>
      <c r="IF26" s="20" t="s">
        <v>37</v>
      </c>
      <c r="IG26" s="20" t="s">
        <v>33</v>
      </c>
      <c r="IH26" s="20">
        <v>123.223</v>
      </c>
      <c r="II26" s="20" t="s">
        <v>35</v>
      </c>
    </row>
    <row r="27" spans="1:243" s="19" customFormat="1" ht="34.5" customHeight="1">
      <c r="A27" s="30">
        <v>8</v>
      </c>
      <c r="B27" s="53" t="s">
        <v>57</v>
      </c>
      <c r="C27" s="40"/>
      <c r="D27" s="31"/>
      <c r="E27" s="54"/>
      <c r="F27" s="55"/>
      <c r="G27" s="15"/>
      <c r="H27" s="15"/>
      <c r="I27" s="32"/>
      <c r="J27" s="16"/>
      <c r="K27" s="17"/>
      <c r="L27" s="17"/>
      <c r="M27" s="18"/>
      <c r="N27" s="21"/>
      <c r="O27" s="21"/>
      <c r="P27" s="33"/>
      <c r="Q27" s="21"/>
      <c r="R27" s="21"/>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46"/>
      <c r="BB27" s="47"/>
      <c r="BC27" s="34"/>
      <c r="IE27" s="20">
        <v>1</v>
      </c>
      <c r="IF27" s="20" t="s">
        <v>32</v>
      </c>
      <c r="IG27" s="20" t="s">
        <v>33</v>
      </c>
      <c r="IH27" s="20">
        <v>10</v>
      </c>
      <c r="II27" s="20" t="s">
        <v>34</v>
      </c>
    </row>
    <row r="28" spans="1:243" s="19" customFormat="1" ht="40.5" customHeight="1">
      <c r="A28" s="30">
        <v>8.01</v>
      </c>
      <c r="B28" s="53" t="s">
        <v>58</v>
      </c>
      <c r="C28" s="40"/>
      <c r="D28" s="37">
        <v>11</v>
      </c>
      <c r="E28" s="41" t="s">
        <v>70</v>
      </c>
      <c r="F28" s="42">
        <v>684.2</v>
      </c>
      <c r="G28" s="21"/>
      <c r="H28" s="15"/>
      <c r="I28" s="32" t="s">
        <v>36</v>
      </c>
      <c r="J28" s="16">
        <f>IF(I28="Less(-)",-1,1)</f>
        <v>1</v>
      </c>
      <c r="K28" s="17" t="s">
        <v>42</v>
      </c>
      <c r="L28" s="17" t="s">
        <v>6</v>
      </c>
      <c r="M28" s="49"/>
      <c r="N28" s="21"/>
      <c r="O28" s="21"/>
      <c r="P28" s="33"/>
      <c r="Q28" s="21"/>
      <c r="R28" s="21"/>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50">
        <f>total_amount_ba($B$2,$D$2,D28,F28,J28,K28,M28)</f>
        <v>7526.2</v>
      </c>
      <c r="BB28" s="51">
        <f>BA28+SUM(N28:AZ28)</f>
        <v>7526.2</v>
      </c>
      <c r="BC28" s="34" t="str">
        <f>SpellNumber(L28,BB28)</f>
        <v>INR  Seven Thousand Five Hundred &amp; Twenty Six  and Paise Twenty Only</v>
      </c>
      <c r="IE28" s="20">
        <v>1.01</v>
      </c>
      <c r="IF28" s="20" t="s">
        <v>37</v>
      </c>
      <c r="IG28" s="20" t="s">
        <v>33</v>
      </c>
      <c r="IH28" s="20">
        <v>123.223</v>
      </c>
      <c r="II28" s="20" t="s">
        <v>35</v>
      </c>
    </row>
    <row r="29" spans="1:243" s="19" customFormat="1" ht="44.25" customHeight="1">
      <c r="A29" s="30">
        <v>9</v>
      </c>
      <c r="B29" s="53" t="s">
        <v>60</v>
      </c>
      <c r="C29" s="40"/>
      <c r="D29" s="31"/>
      <c r="E29" s="43"/>
      <c r="F29" s="44"/>
      <c r="G29" s="15"/>
      <c r="H29" s="15"/>
      <c r="I29" s="32"/>
      <c r="J29" s="16"/>
      <c r="K29" s="17"/>
      <c r="L29" s="17"/>
      <c r="M29" s="18"/>
      <c r="N29" s="21"/>
      <c r="O29" s="21"/>
      <c r="P29" s="33"/>
      <c r="Q29" s="21"/>
      <c r="R29" s="21"/>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46"/>
      <c r="BB29" s="47"/>
      <c r="BC29" s="34"/>
      <c r="IE29" s="20">
        <v>1</v>
      </c>
      <c r="IF29" s="20" t="s">
        <v>32</v>
      </c>
      <c r="IG29" s="20" t="s">
        <v>33</v>
      </c>
      <c r="IH29" s="20">
        <v>10</v>
      </c>
      <c r="II29" s="20" t="s">
        <v>34</v>
      </c>
    </row>
    <row r="30" spans="1:243" s="19" customFormat="1" ht="36" customHeight="1">
      <c r="A30" s="30">
        <v>9.01</v>
      </c>
      <c r="B30" s="53" t="s">
        <v>61</v>
      </c>
      <c r="C30" s="40"/>
      <c r="D30" s="37">
        <v>38</v>
      </c>
      <c r="E30" s="43" t="s">
        <v>70</v>
      </c>
      <c r="F30" s="44">
        <v>194.6</v>
      </c>
      <c r="G30" s="21"/>
      <c r="H30" s="15"/>
      <c r="I30" s="32" t="s">
        <v>36</v>
      </c>
      <c r="J30" s="16">
        <f>IF(I30="Less(-)",-1,1)</f>
        <v>1</v>
      </c>
      <c r="K30" s="17" t="s">
        <v>42</v>
      </c>
      <c r="L30" s="17" t="s">
        <v>6</v>
      </c>
      <c r="M30" s="49"/>
      <c r="N30" s="21"/>
      <c r="O30" s="21"/>
      <c r="P30" s="33"/>
      <c r="Q30" s="21"/>
      <c r="R30" s="21"/>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50">
        <f>total_amount_ba($B$2,$D$2,D30,F30,J30,K30,M30)</f>
        <v>7394.8</v>
      </c>
      <c r="BB30" s="51">
        <f>BA30+SUM(N30:AZ30)</f>
        <v>7394.8</v>
      </c>
      <c r="BC30" s="34" t="str">
        <f>SpellNumber(L30,BB30)</f>
        <v>INR  Seven Thousand Three Hundred &amp; Ninety Four  and Paise Eighty Only</v>
      </c>
      <c r="IE30" s="20">
        <v>1.01</v>
      </c>
      <c r="IF30" s="20" t="s">
        <v>37</v>
      </c>
      <c r="IG30" s="20" t="s">
        <v>33</v>
      </c>
      <c r="IH30" s="20">
        <v>123.223</v>
      </c>
      <c r="II30" s="20" t="s">
        <v>35</v>
      </c>
    </row>
    <row r="31" spans="1:243" s="19" customFormat="1" ht="44.25" customHeight="1">
      <c r="A31" s="30">
        <v>10</v>
      </c>
      <c r="B31" s="53" t="s">
        <v>59</v>
      </c>
      <c r="C31" s="40"/>
      <c r="D31" s="31"/>
      <c r="E31" s="43"/>
      <c r="F31" s="44"/>
      <c r="G31" s="15"/>
      <c r="H31" s="15"/>
      <c r="I31" s="32"/>
      <c r="J31" s="16"/>
      <c r="K31" s="17"/>
      <c r="L31" s="17"/>
      <c r="M31" s="18"/>
      <c r="N31" s="21"/>
      <c r="O31" s="21"/>
      <c r="P31" s="33"/>
      <c r="Q31" s="21"/>
      <c r="R31" s="21"/>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46"/>
      <c r="BB31" s="47"/>
      <c r="BC31" s="34"/>
      <c r="IE31" s="20">
        <v>1</v>
      </c>
      <c r="IF31" s="20" t="s">
        <v>32</v>
      </c>
      <c r="IG31" s="20" t="s">
        <v>33</v>
      </c>
      <c r="IH31" s="20">
        <v>10</v>
      </c>
      <c r="II31" s="20" t="s">
        <v>34</v>
      </c>
    </row>
    <row r="32" spans="1:243" s="19" customFormat="1" ht="36" customHeight="1">
      <c r="A32" s="30">
        <v>10.01</v>
      </c>
      <c r="B32" s="53" t="s">
        <v>81</v>
      </c>
      <c r="C32" s="40"/>
      <c r="D32" s="37">
        <v>63</v>
      </c>
      <c r="E32" s="43" t="s">
        <v>70</v>
      </c>
      <c r="F32" s="44">
        <v>168.25</v>
      </c>
      <c r="G32" s="21"/>
      <c r="H32" s="15"/>
      <c r="I32" s="32" t="s">
        <v>36</v>
      </c>
      <c r="J32" s="16">
        <f>IF(I32="Less(-)",-1,1)</f>
        <v>1</v>
      </c>
      <c r="K32" s="17" t="s">
        <v>42</v>
      </c>
      <c r="L32" s="17" t="s">
        <v>6</v>
      </c>
      <c r="M32" s="49"/>
      <c r="N32" s="21"/>
      <c r="O32" s="21"/>
      <c r="P32" s="33"/>
      <c r="Q32" s="21"/>
      <c r="R32" s="21"/>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50">
        <f>total_amount_ba($B$2,$D$2,D32,F32,J32,K32,M32)</f>
        <v>10599.75</v>
      </c>
      <c r="BB32" s="51">
        <f>BA32+SUM(N32:AZ32)</f>
        <v>10599.75</v>
      </c>
      <c r="BC32" s="34" t="str">
        <f>SpellNumber(L32,BB32)</f>
        <v>INR  Ten Thousand Five Hundred &amp; Ninety Nine  and Paise Seventy Five Only</v>
      </c>
      <c r="IE32" s="20">
        <v>1.01</v>
      </c>
      <c r="IF32" s="20" t="s">
        <v>37</v>
      </c>
      <c r="IG32" s="20" t="s">
        <v>33</v>
      </c>
      <c r="IH32" s="20">
        <v>123.223</v>
      </c>
      <c r="II32" s="20" t="s">
        <v>35</v>
      </c>
    </row>
    <row r="33" spans="1:243" s="19" customFormat="1" ht="34.5" customHeight="1">
      <c r="A33" s="30">
        <v>11</v>
      </c>
      <c r="B33" s="48" t="s">
        <v>82</v>
      </c>
      <c r="C33" s="40"/>
      <c r="D33" s="31"/>
      <c r="E33" s="43"/>
      <c r="F33" s="44"/>
      <c r="G33" s="15"/>
      <c r="H33" s="15"/>
      <c r="I33" s="32"/>
      <c r="J33" s="16"/>
      <c r="K33" s="17"/>
      <c r="L33" s="17"/>
      <c r="M33" s="18"/>
      <c r="N33" s="21"/>
      <c r="O33" s="21"/>
      <c r="P33" s="33"/>
      <c r="Q33" s="21"/>
      <c r="R33" s="21"/>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46"/>
      <c r="BB33" s="47"/>
      <c r="BC33" s="34"/>
      <c r="IE33" s="20">
        <v>1</v>
      </c>
      <c r="IF33" s="20" t="s">
        <v>32</v>
      </c>
      <c r="IG33" s="20" t="s">
        <v>33</v>
      </c>
      <c r="IH33" s="20">
        <v>10</v>
      </c>
      <c r="II33" s="20" t="s">
        <v>34</v>
      </c>
    </row>
    <row r="34" spans="1:243" s="19" customFormat="1" ht="28.5" customHeight="1">
      <c r="A34" s="30">
        <v>11.01</v>
      </c>
      <c r="B34" s="53" t="s">
        <v>83</v>
      </c>
      <c r="C34" s="40"/>
      <c r="D34" s="37">
        <v>2</v>
      </c>
      <c r="E34" s="54" t="s">
        <v>51</v>
      </c>
      <c r="F34" s="55">
        <v>5481.95</v>
      </c>
      <c r="G34" s="21"/>
      <c r="H34" s="15"/>
      <c r="I34" s="32" t="s">
        <v>36</v>
      </c>
      <c r="J34" s="16">
        <f>IF(I34="Less(-)",-1,1)</f>
        <v>1</v>
      </c>
      <c r="K34" s="17" t="s">
        <v>42</v>
      </c>
      <c r="L34" s="17" t="s">
        <v>6</v>
      </c>
      <c r="M34" s="49"/>
      <c r="N34" s="21"/>
      <c r="O34" s="21"/>
      <c r="P34" s="33"/>
      <c r="Q34" s="21"/>
      <c r="R34" s="21"/>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50">
        <f>total_amount_ba($B$2,$D$2,D34,F34,J34,K34,M34)</f>
        <v>10963.9</v>
      </c>
      <c r="BB34" s="51">
        <f>BA34+SUM(N34:AZ34)</f>
        <v>10963.9</v>
      </c>
      <c r="BC34" s="34" t="str">
        <f>SpellNumber(L34,BB34)</f>
        <v>INR  Ten Thousand Nine Hundred &amp; Sixty Three  and Paise Ninety Only</v>
      </c>
      <c r="IE34" s="20">
        <v>1.01</v>
      </c>
      <c r="IF34" s="20" t="s">
        <v>37</v>
      </c>
      <c r="IG34" s="20" t="s">
        <v>33</v>
      </c>
      <c r="IH34" s="20">
        <v>123.223</v>
      </c>
      <c r="II34" s="20" t="s">
        <v>35</v>
      </c>
    </row>
    <row r="35" spans="1:243" s="19" customFormat="1" ht="36" customHeight="1">
      <c r="A35" s="30">
        <v>12</v>
      </c>
      <c r="B35" s="48" t="s">
        <v>84</v>
      </c>
      <c r="C35" s="40"/>
      <c r="D35" s="31"/>
      <c r="E35" s="43"/>
      <c r="F35" s="44"/>
      <c r="G35" s="15"/>
      <c r="H35" s="15"/>
      <c r="I35" s="32"/>
      <c r="J35" s="16"/>
      <c r="K35" s="17"/>
      <c r="L35" s="17"/>
      <c r="M35" s="18"/>
      <c r="N35" s="21"/>
      <c r="O35" s="21"/>
      <c r="P35" s="33"/>
      <c r="Q35" s="21"/>
      <c r="R35" s="21"/>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46"/>
      <c r="BB35" s="47"/>
      <c r="BC35" s="34"/>
      <c r="IE35" s="20">
        <v>1</v>
      </c>
      <c r="IF35" s="20" t="s">
        <v>32</v>
      </c>
      <c r="IG35" s="20" t="s">
        <v>33</v>
      </c>
      <c r="IH35" s="20">
        <v>10</v>
      </c>
      <c r="II35" s="20" t="s">
        <v>34</v>
      </c>
    </row>
    <row r="36" spans="1:243" s="19" customFormat="1" ht="30.75" customHeight="1">
      <c r="A36" s="30">
        <v>12.01</v>
      </c>
      <c r="B36" s="53" t="s">
        <v>85</v>
      </c>
      <c r="C36" s="40"/>
      <c r="D36" s="37">
        <v>100</v>
      </c>
      <c r="E36" s="43" t="s">
        <v>100</v>
      </c>
      <c r="F36" s="44">
        <v>85.95</v>
      </c>
      <c r="G36" s="21"/>
      <c r="H36" s="15"/>
      <c r="I36" s="32" t="s">
        <v>36</v>
      </c>
      <c r="J36" s="16">
        <f>IF(I36="Less(-)",-1,1)</f>
        <v>1</v>
      </c>
      <c r="K36" s="17" t="s">
        <v>42</v>
      </c>
      <c r="L36" s="17" t="s">
        <v>6</v>
      </c>
      <c r="M36" s="49"/>
      <c r="N36" s="21"/>
      <c r="O36" s="21"/>
      <c r="P36" s="33"/>
      <c r="Q36" s="21"/>
      <c r="R36" s="21"/>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50">
        <f>total_amount_ba($B$2,$D$2,D36,F36,J36,K36,M36)</f>
        <v>8595</v>
      </c>
      <c r="BB36" s="51">
        <f>BA36+SUM(N36:AZ36)</f>
        <v>8595</v>
      </c>
      <c r="BC36" s="34" t="str">
        <f>SpellNumber(L36,BB36)</f>
        <v>INR  Eight Thousand Five Hundred &amp; Ninety Five  Only</v>
      </c>
      <c r="IE36" s="20">
        <v>1.01</v>
      </c>
      <c r="IF36" s="20" t="s">
        <v>37</v>
      </c>
      <c r="IG36" s="20" t="s">
        <v>33</v>
      </c>
      <c r="IH36" s="20">
        <v>123.223</v>
      </c>
      <c r="II36" s="20" t="s">
        <v>35</v>
      </c>
    </row>
    <row r="37" spans="1:243" s="19" customFormat="1" ht="34.5" customHeight="1">
      <c r="A37" s="30">
        <v>13</v>
      </c>
      <c r="B37" s="48" t="s">
        <v>86</v>
      </c>
      <c r="C37" s="40"/>
      <c r="D37" s="31"/>
      <c r="E37" s="43"/>
      <c r="F37" s="44"/>
      <c r="G37" s="15"/>
      <c r="H37" s="15"/>
      <c r="I37" s="32"/>
      <c r="J37" s="16"/>
      <c r="K37" s="17"/>
      <c r="L37" s="17"/>
      <c r="M37" s="18"/>
      <c r="N37" s="21"/>
      <c r="O37" s="21"/>
      <c r="P37" s="33"/>
      <c r="Q37" s="21"/>
      <c r="R37" s="21"/>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46"/>
      <c r="BB37" s="47"/>
      <c r="BC37" s="34"/>
      <c r="IE37" s="20">
        <v>1</v>
      </c>
      <c r="IF37" s="20" t="s">
        <v>32</v>
      </c>
      <c r="IG37" s="20" t="s">
        <v>33</v>
      </c>
      <c r="IH37" s="20">
        <v>10</v>
      </c>
      <c r="II37" s="20" t="s">
        <v>34</v>
      </c>
    </row>
    <row r="38" spans="1:243" s="19" customFormat="1" ht="47.25" customHeight="1">
      <c r="A38" s="30">
        <v>13.01</v>
      </c>
      <c r="B38" s="48" t="s">
        <v>87</v>
      </c>
      <c r="C38" s="40"/>
      <c r="D38" s="37">
        <v>100</v>
      </c>
      <c r="E38" s="43" t="s">
        <v>70</v>
      </c>
      <c r="F38" s="44">
        <v>96.05</v>
      </c>
      <c r="G38" s="21"/>
      <c r="H38" s="15"/>
      <c r="I38" s="32" t="s">
        <v>36</v>
      </c>
      <c r="J38" s="16">
        <f>IF(I38="Less(-)",-1,1)</f>
        <v>1</v>
      </c>
      <c r="K38" s="17" t="s">
        <v>42</v>
      </c>
      <c r="L38" s="17" t="s">
        <v>6</v>
      </c>
      <c r="M38" s="49"/>
      <c r="N38" s="21"/>
      <c r="O38" s="21"/>
      <c r="P38" s="33"/>
      <c r="Q38" s="21"/>
      <c r="R38" s="21"/>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50">
        <f>total_amount_ba($B$2,$D$2,D38,F38,J38,K38,M38)</f>
        <v>9605</v>
      </c>
      <c r="BB38" s="51">
        <f>BA38+SUM(N38:AZ38)</f>
        <v>9605</v>
      </c>
      <c r="BC38" s="34" t="str">
        <f>SpellNumber(L38,BB38)</f>
        <v>INR  Nine Thousand Six Hundred &amp; Five  Only</v>
      </c>
      <c r="IE38" s="20">
        <v>1.01</v>
      </c>
      <c r="IF38" s="20" t="s">
        <v>37</v>
      </c>
      <c r="IG38" s="20" t="s">
        <v>33</v>
      </c>
      <c r="IH38" s="20">
        <v>123.223</v>
      </c>
      <c r="II38" s="20" t="s">
        <v>35</v>
      </c>
    </row>
    <row r="39" spans="1:243" s="19" customFormat="1" ht="34.5" customHeight="1">
      <c r="A39" s="30">
        <v>14</v>
      </c>
      <c r="B39" s="53" t="s">
        <v>88</v>
      </c>
      <c r="C39" s="40"/>
      <c r="D39" s="31"/>
      <c r="E39" s="54"/>
      <c r="F39" s="55"/>
      <c r="G39" s="15"/>
      <c r="H39" s="15"/>
      <c r="I39" s="32"/>
      <c r="J39" s="16"/>
      <c r="K39" s="17"/>
      <c r="L39" s="17"/>
      <c r="M39" s="18"/>
      <c r="N39" s="21"/>
      <c r="O39" s="21"/>
      <c r="P39" s="33"/>
      <c r="Q39" s="21"/>
      <c r="R39" s="21"/>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46"/>
      <c r="BB39" s="47"/>
      <c r="BC39" s="34"/>
      <c r="IE39" s="20">
        <v>1</v>
      </c>
      <c r="IF39" s="20" t="s">
        <v>32</v>
      </c>
      <c r="IG39" s="20" t="s">
        <v>33</v>
      </c>
      <c r="IH39" s="20">
        <v>10</v>
      </c>
      <c r="II39" s="20" t="s">
        <v>34</v>
      </c>
    </row>
    <row r="40" spans="1:243" s="19" customFormat="1" ht="24.75" customHeight="1">
      <c r="A40" s="30">
        <v>14.01</v>
      </c>
      <c r="B40" s="53" t="s">
        <v>89</v>
      </c>
      <c r="C40" s="40"/>
      <c r="D40" s="37">
        <v>300</v>
      </c>
      <c r="E40" s="43" t="s">
        <v>70</v>
      </c>
      <c r="F40" s="44">
        <v>45.35</v>
      </c>
      <c r="G40" s="21"/>
      <c r="H40" s="15"/>
      <c r="I40" s="32" t="s">
        <v>36</v>
      </c>
      <c r="J40" s="16">
        <f>IF(I40="Less(-)",-1,1)</f>
        <v>1</v>
      </c>
      <c r="K40" s="17" t="s">
        <v>42</v>
      </c>
      <c r="L40" s="17" t="s">
        <v>6</v>
      </c>
      <c r="M40" s="49"/>
      <c r="N40" s="21"/>
      <c r="O40" s="21"/>
      <c r="P40" s="33"/>
      <c r="Q40" s="21"/>
      <c r="R40" s="21"/>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50">
        <f>total_amount_ba($B$2,$D$2,D40,F40,J40,K40,M40)</f>
        <v>13605</v>
      </c>
      <c r="BB40" s="51">
        <f>BA40+SUM(N40:AZ40)</f>
        <v>13605</v>
      </c>
      <c r="BC40" s="34" t="str">
        <f>SpellNumber(L40,BB40)</f>
        <v>INR  Thirteen Thousand Six Hundred &amp; Five  Only</v>
      </c>
      <c r="IE40" s="20">
        <v>1.01</v>
      </c>
      <c r="IF40" s="20" t="s">
        <v>37</v>
      </c>
      <c r="IG40" s="20" t="s">
        <v>33</v>
      </c>
      <c r="IH40" s="20">
        <v>123.223</v>
      </c>
      <c r="II40" s="20" t="s">
        <v>35</v>
      </c>
    </row>
    <row r="41" spans="1:243" s="19" customFormat="1" ht="30.75" customHeight="1">
      <c r="A41" s="30">
        <v>15</v>
      </c>
      <c r="B41" s="53" t="s">
        <v>90</v>
      </c>
      <c r="C41" s="40"/>
      <c r="D41" s="31"/>
      <c r="E41" s="54"/>
      <c r="F41" s="55"/>
      <c r="G41" s="15"/>
      <c r="H41" s="15"/>
      <c r="I41" s="32"/>
      <c r="J41" s="16"/>
      <c r="K41" s="17"/>
      <c r="L41" s="17"/>
      <c r="M41" s="18"/>
      <c r="N41" s="21"/>
      <c r="O41" s="21"/>
      <c r="P41" s="33"/>
      <c r="Q41" s="21"/>
      <c r="R41" s="21"/>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46"/>
      <c r="BB41" s="47"/>
      <c r="BC41" s="34"/>
      <c r="IE41" s="20">
        <v>1</v>
      </c>
      <c r="IF41" s="20" t="s">
        <v>32</v>
      </c>
      <c r="IG41" s="20" t="s">
        <v>33</v>
      </c>
      <c r="IH41" s="20">
        <v>10</v>
      </c>
      <c r="II41" s="20" t="s">
        <v>34</v>
      </c>
    </row>
    <row r="42" spans="1:243" s="19" customFormat="1" ht="33.75" customHeight="1">
      <c r="A42" s="30">
        <v>15.01</v>
      </c>
      <c r="B42" s="53" t="s">
        <v>91</v>
      </c>
      <c r="C42" s="40"/>
      <c r="D42" s="37">
        <v>200</v>
      </c>
      <c r="E42" s="54" t="s">
        <v>70</v>
      </c>
      <c r="F42" s="55">
        <v>10.25</v>
      </c>
      <c r="G42" s="21"/>
      <c r="H42" s="15"/>
      <c r="I42" s="32" t="s">
        <v>36</v>
      </c>
      <c r="J42" s="16">
        <f>IF(I42="Less(-)",-1,1)</f>
        <v>1</v>
      </c>
      <c r="K42" s="17" t="s">
        <v>42</v>
      </c>
      <c r="L42" s="17" t="s">
        <v>6</v>
      </c>
      <c r="M42" s="49"/>
      <c r="N42" s="21"/>
      <c r="O42" s="21"/>
      <c r="P42" s="33"/>
      <c r="Q42" s="21"/>
      <c r="R42" s="21"/>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50">
        <f>total_amount_ba($B$2,$D$2,D42,F42,J42,K42,M42)</f>
        <v>2050</v>
      </c>
      <c r="BB42" s="51">
        <f>BA42+SUM(N42:AZ42)</f>
        <v>2050</v>
      </c>
      <c r="BC42" s="34" t="str">
        <f>SpellNumber(L42,BB42)</f>
        <v>INR  Two Thousand  &amp;Fifty  Only</v>
      </c>
      <c r="IE42" s="20">
        <v>1.01</v>
      </c>
      <c r="IF42" s="20" t="s">
        <v>37</v>
      </c>
      <c r="IG42" s="20" t="s">
        <v>33</v>
      </c>
      <c r="IH42" s="20">
        <v>123.223</v>
      </c>
      <c r="II42" s="20" t="s">
        <v>35</v>
      </c>
    </row>
    <row r="43" spans="1:243" s="19" customFormat="1" ht="36.75" customHeight="1">
      <c r="A43" s="30">
        <v>16</v>
      </c>
      <c r="B43" s="53" t="s">
        <v>92</v>
      </c>
      <c r="C43" s="40"/>
      <c r="D43" s="31"/>
      <c r="E43" s="43"/>
      <c r="F43" s="44"/>
      <c r="G43" s="15"/>
      <c r="H43" s="15"/>
      <c r="I43" s="32"/>
      <c r="J43" s="16"/>
      <c r="K43" s="17"/>
      <c r="L43" s="17"/>
      <c r="M43" s="18"/>
      <c r="N43" s="21"/>
      <c r="O43" s="21"/>
      <c r="P43" s="33"/>
      <c r="Q43" s="21"/>
      <c r="R43" s="21"/>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46"/>
      <c r="BB43" s="47"/>
      <c r="BC43" s="34"/>
      <c r="IE43" s="20">
        <v>1</v>
      </c>
      <c r="IF43" s="20" t="s">
        <v>32</v>
      </c>
      <c r="IG43" s="20" t="s">
        <v>33</v>
      </c>
      <c r="IH43" s="20">
        <v>10</v>
      </c>
      <c r="II43" s="20" t="s">
        <v>34</v>
      </c>
    </row>
    <row r="44" spans="1:243" s="19" customFormat="1" ht="30.75" customHeight="1">
      <c r="A44" s="30">
        <v>16.01</v>
      </c>
      <c r="B44" s="53" t="s">
        <v>93</v>
      </c>
      <c r="C44" s="40"/>
      <c r="D44" s="37">
        <v>400</v>
      </c>
      <c r="E44" s="43" t="s">
        <v>70</v>
      </c>
      <c r="F44" s="44">
        <v>78.4</v>
      </c>
      <c r="G44" s="21"/>
      <c r="H44" s="15"/>
      <c r="I44" s="32" t="s">
        <v>36</v>
      </c>
      <c r="J44" s="16">
        <f>IF(I44="Less(-)",-1,1)</f>
        <v>1</v>
      </c>
      <c r="K44" s="17" t="s">
        <v>42</v>
      </c>
      <c r="L44" s="17" t="s">
        <v>6</v>
      </c>
      <c r="M44" s="49"/>
      <c r="N44" s="21"/>
      <c r="O44" s="21"/>
      <c r="P44" s="33"/>
      <c r="Q44" s="21"/>
      <c r="R44" s="21"/>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50">
        <f>total_amount_ba($B$2,$D$2,D44,F44,J44,K44,M44)</f>
        <v>31360</v>
      </c>
      <c r="BB44" s="51">
        <f>BA44+SUM(N44:AZ44)</f>
        <v>31360</v>
      </c>
      <c r="BC44" s="34" t="str">
        <f>SpellNumber(L44,BB44)</f>
        <v>INR  Thirty One Thousand Three Hundred &amp; Sixty  Only</v>
      </c>
      <c r="IE44" s="20">
        <v>1.01</v>
      </c>
      <c r="IF44" s="20" t="s">
        <v>37</v>
      </c>
      <c r="IG44" s="20" t="s">
        <v>33</v>
      </c>
      <c r="IH44" s="20">
        <v>123.223</v>
      </c>
      <c r="II44" s="20" t="s">
        <v>35</v>
      </c>
    </row>
    <row r="45" spans="1:243" s="19" customFormat="1" ht="49.5" customHeight="1">
      <c r="A45" s="30">
        <v>17</v>
      </c>
      <c r="B45" s="53" t="s">
        <v>94</v>
      </c>
      <c r="C45" s="40"/>
      <c r="D45" s="31"/>
      <c r="E45" s="43"/>
      <c r="F45" s="44"/>
      <c r="G45" s="15"/>
      <c r="H45" s="15"/>
      <c r="I45" s="32"/>
      <c r="J45" s="16"/>
      <c r="K45" s="17"/>
      <c r="L45" s="17"/>
      <c r="M45" s="18"/>
      <c r="N45" s="21"/>
      <c r="O45" s="21"/>
      <c r="P45" s="33"/>
      <c r="Q45" s="21"/>
      <c r="R45" s="21"/>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46"/>
      <c r="BB45" s="47"/>
      <c r="BC45" s="34"/>
      <c r="IE45" s="20">
        <v>1</v>
      </c>
      <c r="IF45" s="20" t="s">
        <v>32</v>
      </c>
      <c r="IG45" s="20" t="s">
        <v>33</v>
      </c>
      <c r="IH45" s="20">
        <v>10</v>
      </c>
      <c r="II45" s="20" t="s">
        <v>34</v>
      </c>
    </row>
    <row r="46" spans="1:243" s="19" customFormat="1" ht="30.75" customHeight="1">
      <c r="A46" s="30">
        <v>17.01</v>
      </c>
      <c r="B46" s="53" t="s">
        <v>95</v>
      </c>
      <c r="C46" s="40"/>
      <c r="D46" s="37">
        <v>314</v>
      </c>
      <c r="E46" s="43" t="s">
        <v>54</v>
      </c>
      <c r="F46" s="44">
        <v>90.25</v>
      </c>
      <c r="G46" s="21"/>
      <c r="H46" s="15"/>
      <c r="I46" s="32" t="s">
        <v>36</v>
      </c>
      <c r="J46" s="16">
        <f>IF(I46="Less(-)",-1,1)</f>
        <v>1</v>
      </c>
      <c r="K46" s="17" t="s">
        <v>42</v>
      </c>
      <c r="L46" s="17" t="s">
        <v>6</v>
      </c>
      <c r="M46" s="49"/>
      <c r="N46" s="21"/>
      <c r="O46" s="21"/>
      <c r="P46" s="33"/>
      <c r="Q46" s="21"/>
      <c r="R46" s="21"/>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50">
        <f>total_amount_ba($B$2,$D$2,D46,F46,J46,K46,M46)</f>
        <v>28338.5</v>
      </c>
      <c r="BB46" s="51">
        <f>BA46+SUM(N46:AZ46)</f>
        <v>28338.5</v>
      </c>
      <c r="BC46" s="34" t="str">
        <f>SpellNumber(L46,BB46)</f>
        <v>INR  Twenty Eight Thousand Three Hundred &amp; Thirty Eight  and Paise Fifty Only</v>
      </c>
      <c r="IE46" s="20">
        <v>1.01</v>
      </c>
      <c r="IF46" s="20" t="s">
        <v>37</v>
      </c>
      <c r="IG46" s="20" t="s">
        <v>33</v>
      </c>
      <c r="IH46" s="20">
        <v>123.223</v>
      </c>
      <c r="II46" s="20" t="s">
        <v>35</v>
      </c>
    </row>
    <row r="47" spans="1:243" s="19" customFormat="1" ht="47.25" customHeight="1">
      <c r="A47" s="30">
        <v>18</v>
      </c>
      <c r="B47" s="53" t="s">
        <v>96</v>
      </c>
      <c r="C47" s="40"/>
      <c r="D47" s="37">
        <v>313</v>
      </c>
      <c r="E47" s="43" t="s">
        <v>70</v>
      </c>
      <c r="F47" s="44">
        <v>24.3</v>
      </c>
      <c r="G47" s="21"/>
      <c r="H47" s="15"/>
      <c r="I47" s="32" t="s">
        <v>36</v>
      </c>
      <c r="J47" s="16">
        <f>IF(I47="Less(-)",-1,1)</f>
        <v>1</v>
      </c>
      <c r="K47" s="17" t="s">
        <v>42</v>
      </c>
      <c r="L47" s="17" t="s">
        <v>6</v>
      </c>
      <c r="M47" s="49"/>
      <c r="N47" s="21"/>
      <c r="O47" s="21"/>
      <c r="P47" s="33"/>
      <c r="Q47" s="21"/>
      <c r="R47" s="21"/>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50">
        <f>total_amount_ba($B$2,$D$2,D47,F47,J47,K47,M47)</f>
        <v>7605.9</v>
      </c>
      <c r="BB47" s="51">
        <f>BA47+SUM(N47:AZ47)</f>
        <v>7605.9</v>
      </c>
      <c r="BC47" s="34" t="str">
        <f>SpellNumber(L47,BB47)</f>
        <v>INR  Seven Thousand Six Hundred &amp; Five  and Paise Ninety Only</v>
      </c>
      <c r="IE47" s="20">
        <v>1.01</v>
      </c>
      <c r="IF47" s="20" t="s">
        <v>37</v>
      </c>
      <c r="IG47" s="20" t="s">
        <v>33</v>
      </c>
      <c r="IH47" s="20">
        <v>123.223</v>
      </c>
      <c r="II47" s="20" t="s">
        <v>35</v>
      </c>
    </row>
    <row r="48" spans="1:243" s="19" customFormat="1" ht="159.75" customHeight="1">
      <c r="A48" s="30">
        <v>19</v>
      </c>
      <c r="B48" s="53" t="s">
        <v>97</v>
      </c>
      <c r="C48" s="40"/>
      <c r="D48" s="31"/>
      <c r="E48" s="43"/>
      <c r="F48" s="44"/>
      <c r="G48" s="15"/>
      <c r="H48" s="15"/>
      <c r="I48" s="32"/>
      <c r="J48" s="16"/>
      <c r="K48" s="17"/>
      <c r="L48" s="17"/>
      <c r="M48" s="18"/>
      <c r="N48" s="21"/>
      <c r="O48" s="21"/>
      <c r="P48" s="33"/>
      <c r="Q48" s="21"/>
      <c r="R48" s="21"/>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46"/>
      <c r="BB48" s="47"/>
      <c r="BC48" s="34"/>
      <c r="IE48" s="20">
        <v>1</v>
      </c>
      <c r="IF48" s="20" t="s">
        <v>32</v>
      </c>
      <c r="IG48" s="20" t="s">
        <v>33</v>
      </c>
      <c r="IH48" s="20">
        <v>10</v>
      </c>
      <c r="II48" s="20" t="s">
        <v>34</v>
      </c>
    </row>
    <row r="49" spans="1:243" s="19" customFormat="1" ht="91.5" customHeight="1">
      <c r="A49" s="30">
        <v>19.01</v>
      </c>
      <c r="B49" s="53" t="s">
        <v>98</v>
      </c>
      <c r="C49" s="40"/>
      <c r="D49" s="31"/>
      <c r="E49" s="43"/>
      <c r="F49" s="44"/>
      <c r="G49" s="15"/>
      <c r="H49" s="15"/>
      <c r="I49" s="32"/>
      <c r="J49" s="16"/>
      <c r="K49" s="17"/>
      <c r="L49" s="17"/>
      <c r="M49" s="18"/>
      <c r="N49" s="21"/>
      <c r="O49" s="21"/>
      <c r="P49" s="33"/>
      <c r="Q49" s="21"/>
      <c r="R49" s="21"/>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46"/>
      <c r="BB49" s="47"/>
      <c r="BC49" s="34"/>
      <c r="IE49" s="20">
        <v>1</v>
      </c>
      <c r="IF49" s="20" t="s">
        <v>32</v>
      </c>
      <c r="IG49" s="20" t="s">
        <v>33</v>
      </c>
      <c r="IH49" s="20">
        <v>10</v>
      </c>
      <c r="II49" s="20" t="s">
        <v>34</v>
      </c>
    </row>
    <row r="50" spans="1:243" s="19" customFormat="1" ht="86.25" customHeight="1">
      <c r="A50" s="30">
        <v>19.02</v>
      </c>
      <c r="B50" s="53" t="s">
        <v>99</v>
      </c>
      <c r="C50" s="40"/>
      <c r="D50" s="37">
        <v>237</v>
      </c>
      <c r="E50" s="43" t="s">
        <v>70</v>
      </c>
      <c r="F50" s="44">
        <v>1221.8</v>
      </c>
      <c r="G50" s="21"/>
      <c r="H50" s="15"/>
      <c r="I50" s="32" t="s">
        <v>36</v>
      </c>
      <c r="J50" s="16">
        <f>IF(I50="Less(-)",-1,1)</f>
        <v>1</v>
      </c>
      <c r="K50" s="17" t="s">
        <v>42</v>
      </c>
      <c r="L50" s="17" t="s">
        <v>6</v>
      </c>
      <c r="M50" s="49"/>
      <c r="N50" s="21"/>
      <c r="O50" s="21"/>
      <c r="P50" s="33"/>
      <c r="Q50" s="21"/>
      <c r="R50" s="21"/>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50">
        <f>total_amount_ba($B$2,$D$2,D50,F50,J50,K50,M50)</f>
        <v>289566.6</v>
      </c>
      <c r="BB50" s="51">
        <f>BA50+SUM(N50:AZ50)</f>
        <v>289566.6</v>
      </c>
      <c r="BC50" s="34" t="str">
        <f>SpellNumber(L50,BB50)</f>
        <v>INR  Two Lakh Eighty Nine Thousand Five Hundred &amp; Sixty Six  and Paise Sixty Only</v>
      </c>
      <c r="IE50" s="20">
        <v>1.01</v>
      </c>
      <c r="IF50" s="20" t="s">
        <v>37</v>
      </c>
      <c r="IG50" s="20" t="s">
        <v>33</v>
      </c>
      <c r="IH50" s="20">
        <v>123.223</v>
      </c>
      <c r="II50" s="20" t="s">
        <v>35</v>
      </c>
    </row>
    <row r="51" spans="1:243" s="19" customFormat="1" ht="54" customHeight="1">
      <c r="A51" s="30">
        <v>20</v>
      </c>
      <c r="B51" s="53" t="s">
        <v>65</v>
      </c>
      <c r="C51" s="40"/>
      <c r="D51" s="37">
        <v>774</v>
      </c>
      <c r="E51" s="43" t="s">
        <v>70</v>
      </c>
      <c r="F51" s="44">
        <v>10.8</v>
      </c>
      <c r="G51" s="21"/>
      <c r="H51" s="15"/>
      <c r="I51" s="32" t="s">
        <v>36</v>
      </c>
      <c r="J51" s="16">
        <f>IF(I51="Less(-)",-1,1)</f>
        <v>1</v>
      </c>
      <c r="K51" s="17" t="s">
        <v>42</v>
      </c>
      <c r="L51" s="17" t="s">
        <v>6</v>
      </c>
      <c r="M51" s="49"/>
      <c r="N51" s="21"/>
      <c r="O51" s="21"/>
      <c r="P51" s="33"/>
      <c r="Q51" s="21"/>
      <c r="R51" s="21"/>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50">
        <f>total_amount_ba($B$2,$D$2,D51,F51,J51,K51,M51)</f>
        <v>8359.2</v>
      </c>
      <c r="BB51" s="51">
        <f>BA51+SUM(N51:AZ51)</f>
        <v>8359.2</v>
      </c>
      <c r="BC51" s="34" t="str">
        <f>SpellNumber(L51,BB51)</f>
        <v>INR  Eight Thousand Three Hundred &amp; Fifty Nine  and Paise Twenty Only</v>
      </c>
      <c r="IE51" s="20">
        <v>1.01</v>
      </c>
      <c r="IF51" s="20" t="s">
        <v>37</v>
      </c>
      <c r="IG51" s="20" t="s">
        <v>33</v>
      </c>
      <c r="IH51" s="20">
        <v>123.223</v>
      </c>
      <c r="II51" s="20" t="s">
        <v>35</v>
      </c>
    </row>
    <row r="52" spans="1:243" s="19" customFormat="1" ht="42.75" customHeight="1">
      <c r="A52" s="30">
        <v>21</v>
      </c>
      <c r="B52" s="53" t="s">
        <v>66</v>
      </c>
      <c r="C52" s="40"/>
      <c r="D52" s="37">
        <v>774</v>
      </c>
      <c r="E52" s="43" t="s">
        <v>72</v>
      </c>
      <c r="F52" s="44">
        <v>87.35</v>
      </c>
      <c r="G52" s="21"/>
      <c r="H52" s="15"/>
      <c r="I52" s="32" t="s">
        <v>36</v>
      </c>
      <c r="J52" s="16">
        <f>IF(I52="Less(-)",-1,1)</f>
        <v>1</v>
      </c>
      <c r="K52" s="17" t="s">
        <v>42</v>
      </c>
      <c r="L52" s="17" t="s">
        <v>6</v>
      </c>
      <c r="M52" s="49"/>
      <c r="N52" s="21"/>
      <c r="O52" s="21"/>
      <c r="P52" s="33"/>
      <c r="Q52" s="21"/>
      <c r="R52" s="21"/>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50">
        <f>total_amount_ba($B$2,$D$2,D52,F52,J52,K52,M52)</f>
        <v>67608.9</v>
      </c>
      <c r="BB52" s="51">
        <f>BA52+SUM(N52:AZ52)</f>
        <v>67608.9</v>
      </c>
      <c r="BC52" s="34" t="str">
        <f>SpellNumber(L52,BB52)</f>
        <v>INR  Sixty Seven Thousand Six Hundred &amp; Eight  and Paise Ninety Only</v>
      </c>
      <c r="IE52" s="20">
        <v>1.01</v>
      </c>
      <c r="IF52" s="20" t="s">
        <v>37</v>
      </c>
      <c r="IG52" s="20" t="s">
        <v>33</v>
      </c>
      <c r="IH52" s="20">
        <v>123.223</v>
      </c>
      <c r="II52" s="20" t="s">
        <v>35</v>
      </c>
    </row>
    <row r="53" spans="1:243" s="19" customFormat="1" ht="47.25" customHeight="1">
      <c r="A53" s="30">
        <v>22</v>
      </c>
      <c r="B53" s="53" t="s">
        <v>67</v>
      </c>
      <c r="C53" s="40"/>
      <c r="D53" s="31"/>
      <c r="E53" s="43"/>
      <c r="F53" s="44"/>
      <c r="G53" s="15"/>
      <c r="H53" s="15"/>
      <c r="I53" s="32"/>
      <c r="J53" s="16"/>
      <c r="K53" s="17"/>
      <c r="L53" s="17"/>
      <c r="M53" s="18"/>
      <c r="N53" s="21"/>
      <c r="O53" s="21"/>
      <c r="P53" s="33"/>
      <c r="Q53" s="21"/>
      <c r="R53" s="21"/>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46"/>
      <c r="BB53" s="47"/>
      <c r="BC53" s="34"/>
      <c r="IE53" s="20">
        <v>1</v>
      </c>
      <c r="IF53" s="20" t="s">
        <v>32</v>
      </c>
      <c r="IG53" s="20" t="s">
        <v>33</v>
      </c>
      <c r="IH53" s="20">
        <v>10</v>
      </c>
      <c r="II53" s="20" t="s">
        <v>34</v>
      </c>
    </row>
    <row r="54" spans="1:243" s="19" customFormat="1" ht="31.5" customHeight="1">
      <c r="A54" s="30">
        <v>22.01</v>
      </c>
      <c r="B54" s="53" t="s">
        <v>68</v>
      </c>
      <c r="C54" s="40"/>
      <c r="D54" s="37">
        <v>774</v>
      </c>
      <c r="E54" s="43" t="s">
        <v>70</v>
      </c>
      <c r="F54" s="55">
        <v>93.7</v>
      </c>
      <c r="G54" s="21"/>
      <c r="H54" s="15"/>
      <c r="I54" s="32" t="s">
        <v>36</v>
      </c>
      <c r="J54" s="16">
        <f>IF(I54="Less(-)",-1,1)</f>
        <v>1</v>
      </c>
      <c r="K54" s="17" t="s">
        <v>42</v>
      </c>
      <c r="L54" s="17" t="s">
        <v>6</v>
      </c>
      <c r="M54" s="49"/>
      <c r="N54" s="21"/>
      <c r="O54" s="21"/>
      <c r="P54" s="33"/>
      <c r="Q54" s="21"/>
      <c r="R54" s="21"/>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50">
        <f>total_amount_ba($B$2,$D$2,D54,F54,J54,K54,M54)</f>
        <v>72523.8</v>
      </c>
      <c r="BB54" s="51">
        <f>BA54+SUM(N54:AZ54)</f>
        <v>72523.8</v>
      </c>
      <c r="BC54" s="34" t="str">
        <f>SpellNumber(L54,BB54)</f>
        <v>INR  Seventy Two Thousand Five Hundred &amp; Twenty Three  and Paise Eighty Only</v>
      </c>
      <c r="IE54" s="20">
        <v>1.01</v>
      </c>
      <c r="IF54" s="20" t="s">
        <v>37</v>
      </c>
      <c r="IG54" s="20" t="s">
        <v>33</v>
      </c>
      <c r="IH54" s="20">
        <v>123.223</v>
      </c>
      <c r="II54" s="20" t="s">
        <v>35</v>
      </c>
    </row>
    <row r="55" spans="1:243" s="19" customFormat="1" ht="27.75" customHeight="1">
      <c r="A55" s="30">
        <v>23</v>
      </c>
      <c r="B55" s="53" t="s">
        <v>69</v>
      </c>
      <c r="C55" s="40"/>
      <c r="D55" s="37">
        <v>12</v>
      </c>
      <c r="E55" s="43" t="s">
        <v>73</v>
      </c>
      <c r="F55" s="44">
        <v>339</v>
      </c>
      <c r="G55" s="21"/>
      <c r="H55" s="15"/>
      <c r="I55" s="32" t="s">
        <v>36</v>
      </c>
      <c r="J55" s="16">
        <f>IF(I55="Less(-)",-1,1)</f>
        <v>1</v>
      </c>
      <c r="K55" s="17" t="s">
        <v>42</v>
      </c>
      <c r="L55" s="17" t="s">
        <v>6</v>
      </c>
      <c r="M55" s="49"/>
      <c r="N55" s="21"/>
      <c r="O55" s="21"/>
      <c r="P55" s="33"/>
      <c r="Q55" s="21"/>
      <c r="R55" s="21"/>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50">
        <f>total_amount_ba($B$2,$D$2,D55,F55,J55,K55,M55)</f>
        <v>4068</v>
      </c>
      <c r="BB55" s="51">
        <f>BA55+SUM(N55:AZ55)</f>
        <v>4068</v>
      </c>
      <c r="BC55" s="34" t="str">
        <f>SpellNumber(L55,BB55)</f>
        <v>INR  Four Thousand  &amp;Sixty Eight  Only</v>
      </c>
      <c r="IE55" s="20">
        <v>1.01</v>
      </c>
      <c r="IF55" s="20" t="s">
        <v>37</v>
      </c>
      <c r="IG55" s="20" t="s">
        <v>33</v>
      </c>
      <c r="IH55" s="20">
        <v>123.223</v>
      </c>
      <c r="II55" s="20" t="s">
        <v>35</v>
      </c>
    </row>
    <row r="56" spans="1:243" s="19" customFormat="1" ht="30" customHeight="1">
      <c r="A56" s="30">
        <v>24</v>
      </c>
      <c r="B56" s="56" t="s">
        <v>105</v>
      </c>
      <c r="C56" s="40"/>
      <c r="D56" s="31"/>
      <c r="E56" s="43"/>
      <c r="F56" s="44"/>
      <c r="G56" s="15"/>
      <c r="H56" s="15"/>
      <c r="I56" s="32"/>
      <c r="J56" s="16"/>
      <c r="K56" s="17"/>
      <c r="L56" s="17"/>
      <c r="M56" s="18"/>
      <c r="N56" s="21"/>
      <c r="O56" s="21"/>
      <c r="P56" s="33"/>
      <c r="Q56" s="21"/>
      <c r="R56" s="21"/>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46"/>
      <c r="BB56" s="47"/>
      <c r="BC56" s="34"/>
      <c r="IE56" s="20">
        <v>1</v>
      </c>
      <c r="IF56" s="20" t="s">
        <v>32</v>
      </c>
      <c r="IG56" s="20" t="s">
        <v>33</v>
      </c>
      <c r="IH56" s="20">
        <v>10</v>
      </c>
      <c r="II56" s="20" t="s">
        <v>34</v>
      </c>
    </row>
    <row r="57" spans="1:243" s="19" customFormat="1" ht="37.5" customHeight="1">
      <c r="A57" s="30">
        <v>24.01</v>
      </c>
      <c r="B57" s="57" t="s">
        <v>101</v>
      </c>
      <c r="C57" s="40"/>
      <c r="D57" s="31"/>
      <c r="E57" s="43"/>
      <c r="F57" s="44"/>
      <c r="G57" s="15"/>
      <c r="H57" s="15"/>
      <c r="I57" s="32"/>
      <c r="J57" s="16"/>
      <c r="K57" s="17"/>
      <c r="L57" s="17"/>
      <c r="M57" s="18"/>
      <c r="N57" s="21"/>
      <c r="O57" s="21"/>
      <c r="P57" s="33"/>
      <c r="Q57" s="21"/>
      <c r="R57" s="21"/>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46"/>
      <c r="BB57" s="47"/>
      <c r="BC57" s="34"/>
      <c r="IE57" s="20">
        <v>1</v>
      </c>
      <c r="IF57" s="20" t="s">
        <v>32</v>
      </c>
      <c r="IG57" s="20" t="s">
        <v>33</v>
      </c>
      <c r="IH57" s="20">
        <v>10</v>
      </c>
      <c r="II57" s="20" t="s">
        <v>34</v>
      </c>
    </row>
    <row r="58" spans="1:243" s="19" customFormat="1" ht="63.75" customHeight="1">
      <c r="A58" s="30">
        <v>24.02</v>
      </c>
      <c r="B58" s="53" t="s">
        <v>102</v>
      </c>
      <c r="C58" s="40"/>
      <c r="D58" s="37">
        <v>577</v>
      </c>
      <c r="E58" s="43" t="s">
        <v>103</v>
      </c>
      <c r="F58" s="55">
        <v>2550</v>
      </c>
      <c r="G58" s="21"/>
      <c r="H58" s="15"/>
      <c r="I58" s="32" t="s">
        <v>36</v>
      </c>
      <c r="J58" s="16">
        <f>IF(I58="Less(-)",-1,1)</f>
        <v>1</v>
      </c>
      <c r="K58" s="17" t="s">
        <v>42</v>
      </c>
      <c r="L58" s="17" t="s">
        <v>6</v>
      </c>
      <c r="M58" s="49"/>
      <c r="N58" s="21"/>
      <c r="O58" s="21"/>
      <c r="P58" s="33"/>
      <c r="Q58" s="21"/>
      <c r="R58" s="21"/>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50">
        <f>total_amount_ba($B$2,$D$2,D58,F58,J58,K58,M58)</f>
        <v>1471350</v>
      </c>
      <c r="BB58" s="51">
        <f>BA58+SUM(N58:AZ58)</f>
        <v>1471350</v>
      </c>
      <c r="BC58" s="34" t="str">
        <f>SpellNumber(L58,BB58)</f>
        <v>INR  Fourteen Lakh Seventy One Thousand Three Hundred &amp; Fifty  Only</v>
      </c>
      <c r="IE58" s="20">
        <v>1.01</v>
      </c>
      <c r="IF58" s="20" t="s">
        <v>37</v>
      </c>
      <c r="IG58" s="20" t="s">
        <v>33</v>
      </c>
      <c r="IH58" s="20">
        <v>123.223</v>
      </c>
      <c r="II58" s="20" t="s">
        <v>35</v>
      </c>
    </row>
    <row r="59" spans="1:243" s="19" customFormat="1" ht="34.5" customHeight="1">
      <c r="A59" s="35" t="s">
        <v>40</v>
      </c>
      <c r="B59" s="35"/>
      <c r="C59" s="32"/>
      <c r="D59" s="32"/>
      <c r="E59" s="32"/>
      <c r="F59" s="32"/>
      <c r="G59" s="32"/>
      <c r="H59" s="58"/>
      <c r="I59" s="58"/>
      <c r="J59" s="58"/>
      <c r="K59" s="58"/>
      <c r="L59" s="32"/>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38">
        <f>SUM(BA14:BA58)</f>
        <v>2161800.35</v>
      </c>
      <c r="BB59" s="38">
        <f>SUM(BB14:BB55)</f>
        <v>690450.35</v>
      </c>
      <c r="BC59" s="34" t="str">
        <f>SpellNumber($E$2,BB59)</f>
        <v>INR  Six Lakh Ninety Thousand Four Hundred &amp; Fifty  and Paise Thirty Five Only</v>
      </c>
      <c r="IE59" s="20">
        <v>4</v>
      </c>
      <c r="IF59" s="20" t="s">
        <v>38</v>
      </c>
      <c r="IG59" s="20" t="s">
        <v>39</v>
      </c>
      <c r="IH59" s="20">
        <v>10</v>
      </c>
      <c r="II59" s="20" t="s">
        <v>35</v>
      </c>
    </row>
    <row r="60" spans="1:243" s="22" customFormat="1" ht="33.75" customHeight="1">
      <c r="A60" s="35" t="s">
        <v>44</v>
      </c>
      <c r="B60" s="35"/>
      <c r="C60" s="59"/>
      <c r="D60" s="60"/>
      <c r="E60" s="61" t="s">
        <v>47</v>
      </c>
      <c r="F60" s="62"/>
      <c r="G60" s="63"/>
      <c r="H60" s="18"/>
      <c r="I60" s="18"/>
      <c r="J60" s="18"/>
      <c r="K60" s="64"/>
      <c r="L60" s="65"/>
      <c r="M60" s="66"/>
      <c r="N60" s="18"/>
      <c r="O60" s="16"/>
      <c r="P60" s="16"/>
      <c r="Q60" s="16"/>
      <c r="R60" s="16"/>
      <c r="S60" s="16"/>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39">
        <f>IF(ISBLANK(F60),0,IF(E60="Excess (+)",ROUND(BA59+(BA59*F60),2),IF(E60="Less (-)",ROUND(BA59+(BA59*F60*(-1)),2),IF(E60="At Par",BA59,0))))</f>
        <v>0</v>
      </c>
      <c r="BB60" s="67">
        <f>ROUND(BA60,0)</f>
        <v>0</v>
      </c>
      <c r="BC60" s="34" t="str">
        <f>SpellNumber($E$2,BA60)</f>
        <v>INR Zero Only</v>
      </c>
      <c r="IE60" s="23"/>
      <c r="IF60" s="23"/>
      <c r="IG60" s="23"/>
      <c r="IH60" s="23"/>
      <c r="II60" s="23"/>
    </row>
    <row r="61" spans="1:243" s="22" customFormat="1" ht="41.25" customHeight="1">
      <c r="A61" s="35" t="s">
        <v>43</v>
      </c>
      <c r="B61" s="35"/>
      <c r="C61" s="71" t="str">
        <f>SpellNumber($E$2,BA60)</f>
        <v>INR Zero Only</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3"/>
      <c r="IE61" s="23"/>
      <c r="IF61" s="23"/>
      <c r="IG61" s="23"/>
      <c r="IH61" s="23"/>
      <c r="II61" s="23"/>
    </row>
    <row r="62" spans="3:243" s="12" customFormat="1" ht="15">
      <c r="C62" s="24"/>
      <c r="D62" s="24"/>
      <c r="E62" s="24"/>
      <c r="F62" s="24"/>
      <c r="G62" s="24"/>
      <c r="H62" s="24"/>
      <c r="I62" s="24"/>
      <c r="J62" s="24"/>
      <c r="K62" s="24"/>
      <c r="L62" s="24"/>
      <c r="M62" s="24"/>
      <c r="O62" s="24"/>
      <c r="BA62" s="24"/>
      <c r="BC62" s="24"/>
      <c r="IE62" s="13"/>
      <c r="IF62" s="13"/>
      <c r="IG62" s="13"/>
      <c r="IH62" s="13"/>
      <c r="II62" s="13"/>
    </row>
    <row r="63" ht="15"/>
    <row r="64" ht="15"/>
    <row r="65" ht="15"/>
    <row r="66" ht="15"/>
    <row r="67" ht="15"/>
    <row r="69" ht="15"/>
    <row r="70" ht="15"/>
    <row r="71" ht="15"/>
  </sheetData>
  <sheetProtection password="DE5A" sheet="1" selectLockedCells="1"/>
  <mergeCells count="8">
    <mergeCell ref="A9:BC9"/>
    <mergeCell ref="C61:BC61"/>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0">
      <formula1>IF(E60="Select",-1,IF(E60="At Par",0,0))</formula1>
      <formula2>IF(E60="Select",-1,IF(E60="At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0">
      <formula1>0</formula1>
      <formula2>IF(E60&lt;&gt;"Select",99.9,0)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0">
      <formula1>0</formula1>
      <formula2>99.9</formula2>
    </dataValidation>
    <dataValidation type="list" allowBlank="1" showInputMessage="1" showErrorMessage="1" sqref="E60">
      <formula1>"Select, Excess (+), Less (-)"</formula1>
    </dataValidation>
    <dataValidation type="decimal" allowBlank="1" showInputMessage="1" showErrorMessage="1" promptTitle="Rate Entry" prompt="Please enter VAT charges in Rupees for this item. " errorTitle="Invaid Entry" error="Only Numeric Values are allowed. " sqref="M50:M52 M46:M47 M44 M24 M42 M40 M28 M26 M17 M19:M20 M30 M22 M32 M15 M34 M36 M38 M58 M54:M55">
      <formula1>0</formula1>
      <formula2>999999999999999</formula2>
    </dataValidation>
    <dataValidation type="list" allowBlank="1" showInputMessage="1" showErrorMessage="1" sqref="L57 L13 L14 L15 L16 L17 L18 L19 L20 L21 L22 L23 L24 L25 L26 L27 L28 L29 L30 L31 L32 L33 L34 L35 L36 L37 L38 L39 L40 L41 L42 L43 L44 L45 L46 L47 L48 L49 L50 L51 L52 L53 L54 L55 L56 L58">
      <formula1>"INR"</formula1>
    </dataValidation>
    <dataValidation type="decimal" allowBlank="1" showInputMessage="1" showErrorMessage="1" promptTitle="Rate Entry" prompt="Please enter the Basic Price in Rupees for this item. " errorTitle="Invaid Entry" error="Only Numeric Values are allowed. " sqref="G13:H58">
      <formula1>0</formula1>
      <formula2>999999999999999</formula2>
    </dataValidation>
    <dataValidation type="decimal" allowBlank="1" showInputMessage="1" showErrorMessage="1" promptTitle="Quantity" prompt="Please enter the Quantity for this item. " errorTitle="Invalid Entry" error="Only Numeric Values are allowed. " sqref="D13:D58 F13:F58">
      <formula1>0</formula1>
      <formula2>999999999999999</formula2>
    </dataValidation>
    <dataValidation allowBlank="1" showInputMessage="1" showErrorMessage="1" promptTitle="Units" prompt="Please enter Units in text" sqref="E13:E58"/>
    <dataValidation type="decimal" allowBlank="1" showInputMessage="1" showErrorMessage="1" promptTitle="Rate Entry" prompt="Please enter the Inspection Charges in Rupees for this item. " errorTitle="Invaid Entry" error="Only Numeric Values are allowed. " sqref="Q13:Q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8">
      <formula1>0</formula1>
      <formula2>999999999999999</formula2>
    </dataValidation>
    <dataValidation allowBlank="1" showInputMessage="1" showErrorMessage="1" promptTitle="Itemcode/Make" prompt="Please enter text" sqref="C13:C58"/>
    <dataValidation type="decimal" allowBlank="1" showInputMessage="1" showErrorMessage="1" errorTitle="Invalid Entry" error="Only Numeric Values are allowed. " sqref="A13:A58">
      <formula1>0</formula1>
      <formula2>999999999999999</formula2>
    </dataValidation>
    <dataValidation type="list" showInputMessage="1" showErrorMessage="1" sqref="I13:I58">
      <formula1>"Excess(+), Less(-)"</formula1>
    </dataValidation>
    <dataValidation allowBlank="1" showInputMessage="1" showErrorMessage="1" promptTitle="Addition / Deduction" prompt="Please Choose the correct One" sqref="J13:J58"/>
    <dataValidation type="list" allowBlank="1" showInputMessage="1" showErrorMessage="1" sqref="K13:K58">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2018-10-09T05:08:42Z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