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<sst xmlns="http://schemas.openxmlformats.org/spreadsheetml/2006/main" count="241" uniqueCount="81">
  <si>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</si>
  <si>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</si>
  <si>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</si>
  <si>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</si>
  <si>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</si>
  <si>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</si>
  <si>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</si>
  <si>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</si>
  <si>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</si>
  <si>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</si>
  <si>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</si>
  <si>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</si>
  <si>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</si>
  <si>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</si>
  <si>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</si>
  <si>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</si>
  <si>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</si>
  <si>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</si>
  <si>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</si>
  <si>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</si>
  <si>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</si>
  <si>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</si>
  <si>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</si>
  <si>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</si>
  <si>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</si>
  <si>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</si>
  <si>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</si>
  <si>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</si>
  <si>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</si>
  <si>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</si>
  <si>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</si>
  <si>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</si>
  <si>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</si>
  <si>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</si>
  <si>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</si>
  <si>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</si>
  <si>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</si>
  <si>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</si>
  <si>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</si>
  <si>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</si>
  <si>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</si>
  <si>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</si>
  <si>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</si>
  <si>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</si>
  <si>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</si>
  <si>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</si>
  <si>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</si>
  <si>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</si>
  <si>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</si>
  <si>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</si>
  <si>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t>cum</t>
  </si>
  <si>
    <t>kg</t>
  </si>
  <si>
    <t xml:space="preserve">Providing and laying in position cement concrete of specified grade excluding the cost of centering and shuttering - All work upto plinth level </t>
  </si>
  <si>
    <r>
      <t xml:space="preserve">Estimated Rate 
in
</t>
    </r>
    <r>
      <rPr>
        <b/>
        <sz val="11"/>
        <color indexed="10"/>
        <rFont val="Arial"/>
        <family val="2"/>
      </rPr>
      <t>Rs.      P</t>
    </r>
  </si>
  <si>
    <r>
      <t xml:space="preserve">TOTAL AMOUNT  With Taxes
in
</t>
    </r>
    <r>
      <rPr>
        <b/>
        <sz val="11"/>
        <color indexed="10"/>
        <rFont val="Arial"/>
        <family val="2"/>
      </rPr>
      <t>Rs.      P</t>
    </r>
  </si>
  <si>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t>
  </si>
  <si>
    <t>Brick work with common burnt clay F.P.S. (non modular) bricks of class designation 7.5 in  foundation and plinth in :</t>
  </si>
  <si>
    <t>Providing and laying in position specified grade of reinforced cement concrete excluding the cost of centering, shuttering, finishing and reinforcement - All work upto plinth level</t>
  </si>
  <si>
    <t xml:space="preserve">Reinforcement for R.C.C. work including straightening, cutting, bending, placing in position and binding all complete . </t>
  </si>
  <si>
    <t xml:space="preserve">Finishing walls with Acrylic Smooth exterior paint of required shade </t>
  </si>
  <si>
    <t>Name of Work:   Construction of Cycle stand with cemented Paver block in  Aryabhatta Hostel - I &amp; II, IIT(BHU), Varanasi.</t>
  </si>
  <si>
    <r>
      <t xml:space="preserve">All kinds of soil. </t>
    </r>
    <r>
      <rPr>
        <b/>
        <sz val="11"/>
        <rFont val="Bookman Old Style"/>
        <family val="1"/>
      </rPr>
      <t>(2.8.1)</t>
    </r>
  </si>
  <si>
    <r>
      <t>1:5:10 (1 cement : 5 coarse sand : 10 graded stone aggregate 40 mm nominal size)</t>
    </r>
    <r>
      <rPr>
        <b/>
        <sz val="11"/>
        <rFont val="Bookman Old Style"/>
        <family val="1"/>
      </rPr>
      <t>(4.1.10)</t>
    </r>
  </si>
  <si>
    <r>
      <t xml:space="preserve">1:1.5:3 (1 Cement : 1.5 coarse sand : 3 graded stone aggregate 20 mm nominal size)  </t>
    </r>
    <r>
      <rPr>
        <b/>
        <sz val="11"/>
        <rFont val="Bookman Old Style"/>
        <family val="1"/>
      </rPr>
      <t>(5.1.2)</t>
    </r>
  </si>
  <si>
    <t>Centering and shuttering including strutting, propping etc. and  removal of form for:</t>
  </si>
  <si>
    <r>
      <t>Suspended floors, roofs, landings, balconies and access platform.</t>
    </r>
    <r>
      <rPr>
        <b/>
        <sz val="11"/>
        <rFont val="Bookman Old Style"/>
        <family val="1"/>
      </rPr>
      <t xml:space="preserve"> (5.9.3)</t>
    </r>
  </si>
  <si>
    <r>
      <t xml:space="preserve">Thermo-Mechanically Treated bars. </t>
    </r>
    <r>
      <rPr>
        <b/>
        <sz val="11"/>
        <rFont val="Bookman Old Style"/>
        <family val="1"/>
      </rPr>
      <t>(5.22A.6)</t>
    </r>
  </si>
  <si>
    <r>
      <t>Cement mortar 1:6 (1 cement : 6 coarse sand)</t>
    </r>
    <r>
      <rPr>
        <b/>
        <sz val="11"/>
        <rFont val="Bookman Old Style"/>
        <family val="1"/>
      </rPr>
      <t>(6.1.2)</t>
    </r>
  </si>
  <si>
    <r>
      <t>Providing and laying 75 mm thick compacted bed of dry brick aggregate of 40 mm thick nominal size including spreading, well ramming, consolidating and grouting with jamuna sand, including finishing smooth etc. complete as per direction of Engineer-in-charge.</t>
    </r>
    <r>
      <rPr>
        <b/>
        <sz val="11"/>
        <rFont val="Bookman Old Style"/>
        <family val="1"/>
      </rPr>
      <t>(16.64)</t>
    </r>
  </si>
  <si>
    <r>
      <t xml:space="preserve">Filling available excavated earth (excluding rock) in trenches, plinth, sides of foundations etc. in layers not exceeding 20cm in depth: consolidating each deposited layer by ramming and watering , lead up to 50m and lift up to 1.5m. </t>
    </r>
    <r>
      <rPr>
        <b/>
        <sz val="11"/>
        <rFont val="Bookman Old Style"/>
        <family val="1"/>
      </rPr>
      <t>(2.25)</t>
    </r>
  </si>
  <si>
    <t xml:space="preserve">Providing and laying factory made coloured chamfered edge Cement Concrete paver blocks of required strength, thickness &amp; size/shape, made by table vibratory method using PU mould, laid in required colour &amp; pattern over 50mm thick compacted bed of fine sand, compacting and proper  mbedding/laying of inter locking paver blocks into the sand bedding layer through vibratory compaction by using plate vibrator, filling the joints with jamuna sand and cutting of paver blocks as per required size and pattern, finishing and sweeping extra sand in footpath, parks, lawns, drive ways or light traffic parking etc. complete as per manufacturer’s specifications &amp; direction of Engineerin-Charge. </t>
  </si>
  <si>
    <r>
      <t xml:space="preserve"> 60mm thick C.C. paver block of M-35 grade with approved colour, design &amp; pattern.</t>
    </r>
    <r>
      <rPr>
        <b/>
        <sz val="11"/>
        <rFont val="Bookman Old Style"/>
        <family val="1"/>
      </rPr>
      <t>((Analysis rate)  size &amp; pattern of paver block is similar to swatantrata bhawan road to vishwakarma hostel road.   )</t>
    </r>
  </si>
  <si>
    <t>12 mm cement plaster of mix :</t>
  </si>
  <si>
    <r>
      <t xml:space="preserve">1:6 (1 cement: 6 coarse sand) </t>
    </r>
    <r>
      <rPr>
        <b/>
        <sz val="11"/>
        <rFont val="Bookman Old Style"/>
        <family val="1"/>
      </rPr>
      <t>(13.4.2)</t>
    </r>
  </si>
  <si>
    <r>
      <t>Two or more coats on new work. (</t>
    </r>
    <r>
      <rPr>
        <b/>
        <sz val="11"/>
        <rFont val="Bookman Old Style"/>
        <family val="1"/>
      </rPr>
      <t xml:space="preserve">13.46.1)   </t>
    </r>
    <r>
      <rPr>
        <sz val="11"/>
        <rFont val="Bookman Old Style"/>
        <family val="1"/>
      </rPr>
      <t xml:space="preserve">                                  </t>
    </r>
  </si>
  <si>
    <t>Surface dressing of the ground including removing vegetation and in-equalities not exceeding 15 cm deep  and disposal of rubbish, lead upto  50 m and lift  upto  1.5m :</t>
  </si>
  <si>
    <r>
      <t>All kinds of soil.</t>
    </r>
    <r>
      <rPr>
        <b/>
        <sz val="11"/>
        <rFont val="Bookman Old Style"/>
        <family val="1"/>
      </rPr>
      <t xml:space="preserve"> (2.28.1)</t>
    </r>
  </si>
  <si>
    <r>
      <t>Carrage  of  Malba.</t>
    </r>
    <r>
      <rPr>
        <b/>
        <sz val="11"/>
        <rFont val="Bookman Old Style"/>
        <family val="1"/>
      </rPr>
      <t>(Approved Rate)</t>
    </r>
  </si>
  <si>
    <t>Trip</t>
  </si>
  <si>
    <t>Sqm</t>
  </si>
  <si>
    <t>Contract No:  IIT(BHU)/IWD/CT/76/2018-19/2293 dated 17.11.2018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</si>
</sst>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name val="Bookman Old Style"/>
      <family val="1"/>
    </font>
    <font>
      <b/>
      <sz val="11"/>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4"/>
      <color indexed="57"/>
      <name val="Arial"/>
      <family val="2"/>
    </font>
    <font>
      <sz val="11"/>
      <color indexed="31"/>
      <name val="Arial"/>
      <family val="2"/>
    </font>
    <font>
      <b/>
      <sz val="12"/>
      <color indexed="16"/>
      <name val="Arial"/>
      <family val="2"/>
    </font>
    <font>
      <b/>
      <sz val="11"/>
      <color indexed="16"/>
      <name val="Arial"/>
      <family val="2"/>
    </font>
    <font>
      <sz val="10"/>
      <color indexed="8"/>
      <name val="Arial"/>
      <family val="2"/>
    </font>
    <font>
      <b/>
      <sz val="11"/>
      <color indexed="18"/>
      <name val="Arial"/>
      <family val="2"/>
    </font>
    <font>
      <i/>
      <sz val="11"/>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4"/>
      <color theme="6" tint="-0.4999699890613556"/>
      <name val="Arial"/>
      <family val="2"/>
    </font>
    <font>
      <sz val="11"/>
      <color theme="4" tint="0.7999799847602844"/>
      <name val="Arial"/>
      <family val="2"/>
    </font>
    <font>
      <b/>
      <sz val="12"/>
      <color rgb="FF800000"/>
      <name val="Arial"/>
      <family val="2"/>
    </font>
    <font>
      <b/>
      <sz val="11"/>
      <color rgb="FF800000"/>
      <name val="Arial"/>
      <family val="2"/>
    </font>
    <font>
      <sz val="10"/>
      <color rgb="FF000000"/>
      <name val="Arial"/>
      <family val="2"/>
    </font>
    <font>
      <b/>
      <sz val="11"/>
      <color rgb="FF000066"/>
      <name val="Arial"/>
      <family val="2"/>
    </font>
    <font>
      <i/>
      <sz val="11"/>
      <color theme="1"/>
      <name val="Calibri"/>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3" fillId="0" borderId="0" xfId="57" applyNumberFormat="1" applyFont="1" applyFill="1">
      <alignment/>
      <protection/>
    </xf>
    <xf numFmtId="0" fontId="63" fillId="0" borderId="0" xfId="57" applyNumberFormat="1" applyFont="1" applyFill="1">
      <alignment/>
      <protection/>
    </xf>
    <xf numFmtId="0" fontId="2" fillId="0" borderId="10" xfId="57" applyNumberFormat="1" applyFont="1" applyFill="1" applyBorder="1" applyAlignment="1">
      <alignment horizontal="center" vertical="top" wrapText="1"/>
      <protection/>
    </xf>
    <xf numFmtId="0" fontId="2" fillId="0" borderId="10" xfId="57" applyNumberFormat="1" applyFont="1" applyFill="1" applyBorder="1" applyAlignment="1" applyProtection="1">
      <alignment horizontal="righ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0" fontId="3" fillId="0" borderId="10"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0" xfId="57" applyNumberFormat="1" applyFont="1" applyFill="1" applyBorder="1" applyAlignment="1" applyProtection="1">
      <alignment horizontal="right" vertical="top"/>
      <protection locked="0"/>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164" fontId="3" fillId="0" borderId="10" xfId="59" applyNumberFormat="1" applyFont="1" applyFill="1" applyBorder="1" applyAlignment="1">
      <alignment vertical="top"/>
      <protection/>
    </xf>
    <xf numFmtId="0" fontId="3" fillId="0" borderId="10" xfId="59" applyNumberFormat="1" applyFont="1" applyFill="1" applyBorder="1" applyAlignment="1">
      <alignment vertical="top"/>
      <protection/>
    </xf>
    <xf numFmtId="0" fontId="2" fillId="0" borderId="10" xfId="57" applyNumberFormat="1" applyFont="1" applyFill="1" applyBorder="1" applyAlignment="1" applyProtection="1">
      <alignment horizontal="center" vertical="top" wrapText="1"/>
      <protection locked="0"/>
    </xf>
    <xf numFmtId="0" fontId="3" fillId="0" borderId="10" xfId="59" applyNumberFormat="1" applyFont="1" applyFill="1" applyBorder="1" applyAlignment="1">
      <alignment vertical="top" wrapText="1"/>
      <protection/>
    </xf>
    <xf numFmtId="0" fontId="2" fillId="0" borderId="10" xfId="59" applyNumberFormat="1" applyFont="1" applyFill="1" applyBorder="1" applyAlignment="1">
      <alignment horizontal="left" vertical="top"/>
      <protection/>
    </xf>
    <xf numFmtId="0" fontId="11" fillId="0" borderId="0" xfId="59" applyNumberFormat="1" applyFill="1">
      <alignment/>
      <protection/>
    </xf>
    <xf numFmtId="166" fontId="3" fillId="0" borderId="10" xfId="59" applyNumberFormat="1" applyFont="1" applyFill="1" applyBorder="1" applyAlignment="1">
      <alignment vertical="top"/>
      <protection/>
    </xf>
    <xf numFmtId="2" fontId="6" fillId="0" borderId="10" xfId="59" applyNumberFormat="1" applyFont="1" applyFill="1" applyBorder="1" applyAlignment="1">
      <alignment vertical="top"/>
      <protection/>
    </xf>
    <xf numFmtId="2" fontId="67" fillId="0" borderId="10" xfId="59" applyNumberFormat="1" applyFont="1" applyFill="1" applyBorder="1" applyAlignment="1">
      <alignment vertical="top"/>
      <protection/>
    </xf>
    <xf numFmtId="0" fontId="11" fillId="0" borderId="10" xfId="0" applyFont="1" applyFill="1" applyBorder="1" applyAlignment="1">
      <alignment horizontal="center" vertical="top" wrapText="1"/>
    </xf>
    <xf numFmtId="2" fontId="11" fillId="0" borderId="10" xfId="0" applyNumberFormat="1" applyFont="1" applyFill="1" applyBorder="1" applyAlignment="1">
      <alignment horizontal="right" vertical="top" wrapText="1"/>
    </xf>
    <xf numFmtId="0" fontId="2" fillId="0" borderId="10" xfId="59" applyNumberFormat="1" applyFont="1" applyFill="1" applyBorder="1" applyAlignment="1">
      <alignment horizontal="right" vertical="top"/>
      <protection/>
    </xf>
    <xf numFmtId="164" fontId="2" fillId="0" borderId="10" xfId="59" applyNumberFormat="1" applyFont="1" applyFill="1" applyBorder="1" applyAlignment="1">
      <alignment horizontal="right" vertical="top"/>
      <protection/>
    </xf>
    <xf numFmtId="0" fontId="2" fillId="33" borderId="10" xfId="57" applyNumberFormat="1" applyFont="1" applyFill="1" applyBorder="1" applyAlignment="1" applyProtection="1">
      <alignment horizontal="right" vertical="top"/>
      <protection locked="0"/>
    </xf>
    <xf numFmtId="2" fontId="2" fillId="0" borderId="10" xfId="59" applyNumberFormat="1" applyFont="1" applyFill="1" applyBorder="1" applyAlignment="1">
      <alignment horizontal="right" vertical="top"/>
      <protection/>
    </xf>
    <xf numFmtId="2" fontId="2" fillId="0" borderId="10" xfId="58" applyNumberFormat="1" applyFont="1" applyFill="1" applyBorder="1" applyAlignment="1">
      <alignment horizontal="right" vertical="top"/>
      <protection/>
    </xf>
    <xf numFmtId="0" fontId="6" fillId="0" borderId="10" xfId="59" applyNumberFormat="1" applyFont="1" applyFill="1" applyBorder="1" applyAlignment="1">
      <alignment vertical="top"/>
      <protection/>
    </xf>
    <xf numFmtId="0" fontId="68" fillId="0" borderId="10" xfId="57" applyNumberFormat="1" applyFont="1" applyFill="1" applyBorder="1" applyAlignment="1" applyProtection="1">
      <alignment vertical="top"/>
      <protection/>
    </xf>
    <xf numFmtId="0" fontId="14" fillId="0" borderId="10" xfId="59" applyNumberFormat="1" applyFont="1" applyFill="1" applyBorder="1" applyAlignment="1" applyProtection="1">
      <alignment vertical="top" wrapText="1"/>
      <protection locked="0"/>
    </xf>
    <xf numFmtId="0" fontId="69" fillId="33" borderId="10" xfId="59" applyNumberFormat="1" applyFont="1" applyFill="1" applyBorder="1" applyAlignment="1" applyProtection="1">
      <alignment vertical="top" wrapText="1"/>
      <protection locked="0"/>
    </xf>
    <xf numFmtId="10" fontId="70" fillId="33" borderId="10" xfId="64" applyNumberFormat="1" applyFont="1" applyFill="1" applyBorder="1" applyAlignment="1" applyProtection="1">
      <alignment horizontal="center" vertical="top"/>
      <protection locked="0"/>
    </xf>
    <xf numFmtId="0" fontId="68"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top" wrapText="1"/>
      <protection locked="0"/>
    </xf>
    <xf numFmtId="0" fontId="13" fillId="0" borderId="10" xfId="64" applyNumberFormat="1" applyFont="1" applyFill="1" applyBorder="1" applyAlignment="1" applyProtection="1">
      <alignment vertical="top" wrapText="1"/>
      <protection locked="0"/>
    </xf>
    <xf numFmtId="0" fontId="14" fillId="0" borderId="10" xfId="59" applyNumberFormat="1" applyFont="1" applyFill="1" applyBorder="1" applyAlignment="1" applyProtection="1">
      <alignment vertical="top" wrapText="1"/>
      <protection/>
    </xf>
    <xf numFmtId="2" fontId="6" fillId="0" borderId="10" xfId="59" applyNumberFormat="1" applyFont="1" applyFill="1" applyBorder="1" applyAlignment="1">
      <alignment horizontal="right" vertical="top"/>
      <protection/>
    </xf>
    <xf numFmtId="0" fontId="71" fillId="0" borderId="10" xfId="59" applyNumberFormat="1" applyFont="1" applyFill="1" applyBorder="1" applyAlignment="1">
      <alignment horizontal="left" vertical="top" wrapText="1"/>
      <protection/>
    </xf>
    <xf numFmtId="0" fontId="11" fillId="0" borderId="10" xfId="0" applyFont="1" applyFill="1" applyBorder="1" applyAlignment="1">
      <alignment horizontal="center" vertical="top" wrapText="1" shrinkToFit="1"/>
    </xf>
    <xf numFmtId="2" fontId="11" fillId="0" borderId="10" xfId="0" applyNumberFormat="1" applyFont="1" applyFill="1" applyBorder="1" applyAlignment="1">
      <alignment horizontal="right" vertical="top" wrapText="1" shrinkToFit="1"/>
    </xf>
    <xf numFmtId="0" fontId="2" fillId="0" borderId="10" xfId="59" applyNumberFormat="1" applyFont="1" applyFill="1" applyBorder="1" applyAlignment="1">
      <alignment horizontal="center" vertical="top" wrapText="1"/>
      <protection/>
    </xf>
    <xf numFmtId="0" fontId="72" fillId="0" borderId="10" xfId="59" applyNumberFormat="1" applyFont="1" applyFill="1" applyBorder="1" applyAlignment="1">
      <alignment vertical="top" wrapText="1"/>
      <protection/>
    </xf>
    <xf numFmtId="0" fontId="3" fillId="0" borderId="0" xfId="57" applyNumberFormat="1" applyFont="1" applyFill="1" applyBorder="1" applyAlignment="1">
      <alignment horizontal="center" vertical="center"/>
      <protection/>
    </xf>
    <xf numFmtId="0" fontId="3" fillId="0" borderId="0" xfId="57" applyNumberFormat="1" applyFont="1" applyFill="1" applyAlignment="1">
      <alignment horizontal="center"/>
      <protection/>
    </xf>
    <xf numFmtId="0" fontId="73" fillId="0" borderId="0" xfId="59" applyNumberFormat="1" applyFont="1" applyFill="1" applyBorder="1" applyAlignment="1" applyProtection="1">
      <alignment horizontal="center" vertical="center"/>
      <protection/>
    </xf>
    <xf numFmtId="0" fontId="3" fillId="0" borderId="11" xfId="59" applyNumberFormat="1" applyFont="1" applyFill="1" applyBorder="1" applyAlignment="1" applyProtection="1">
      <alignment horizontal="center" vertical="top" wrapText="1"/>
      <protection/>
    </xf>
    <xf numFmtId="0" fontId="3" fillId="0" borderId="10" xfId="57" applyNumberFormat="1" applyFont="1" applyFill="1" applyBorder="1" applyAlignment="1">
      <alignment horizontal="center" vertical="top" wrapText="1"/>
      <protection/>
    </xf>
    <xf numFmtId="0" fontId="3" fillId="0" borderId="10" xfId="59" applyNumberFormat="1" applyFont="1" applyFill="1" applyBorder="1" applyAlignment="1">
      <alignment horizontal="center" vertical="top"/>
      <protection/>
    </xf>
    <xf numFmtId="0" fontId="0" fillId="0" borderId="0" xfId="57" applyNumberFormat="1" applyFont="1" applyFill="1" applyAlignment="1">
      <alignment horizontal="center"/>
      <protection/>
    </xf>
    <xf numFmtId="0" fontId="17" fillId="0" borderId="10" xfId="0" applyFont="1" applyBorder="1" applyAlignment="1">
      <alignment horizontal="center" vertical="top" wrapText="1"/>
    </xf>
    <xf numFmtId="0" fontId="17" fillId="0" borderId="10" xfId="0" applyFont="1" applyBorder="1" applyAlignment="1">
      <alignment horizontal="justify" vertical="top" wrapText="1" shrinkToFit="1"/>
    </xf>
    <xf numFmtId="0" fontId="17" fillId="0" borderId="10" xfId="0" applyFont="1" applyBorder="1" applyAlignment="1">
      <alignment horizontal="justify" vertical="top" wrapText="1"/>
    </xf>
    <xf numFmtId="0" fontId="2" fillId="0" borderId="11" xfId="57" applyNumberFormat="1" applyFont="1" applyFill="1" applyBorder="1" applyAlignment="1">
      <alignment horizontal="center" vertical="center" wrapText="1"/>
      <protection/>
    </xf>
    <xf numFmtId="0" fontId="2" fillId="0" borderId="12"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14" xfId="57" applyNumberFormat="1" applyFont="1" applyFill="1" applyBorder="1" applyAlignment="1" applyProtection="1">
      <alignment horizontal="center" wrapText="1"/>
      <protection locked="0"/>
    </xf>
    <xf numFmtId="0" fontId="2" fillId="33" borderId="11" xfId="59" applyNumberFormat="1" applyFont="1" applyFill="1" applyBorder="1" applyAlignment="1" applyProtection="1">
      <alignment horizontal="left" vertical="top"/>
      <protection locked="0"/>
    </xf>
    <xf numFmtId="0" fontId="2" fillId="0" borderId="12" xfId="59" applyNumberFormat="1" applyFont="1" applyFill="1" applyBorder="1" applyAlignment="1" applyProtection="1">
      <alignment horizontal="left" vertical="top"/>
      <protection locked="0"/>
    </xf>
    <xf numFmtId="0" fontId="2" fillId="0" borderId="1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1638300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IWD-Final\Morvi%20Hostel\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IWD-Final\Morvi%20Hostel\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9"/>
  <sheetViews>
    <sheetView showGridLines="0" zoomScalePageLayoutView="0" workbookViewId="0" topLeftCell="B1">
      <selection activeCell="B8" sqref="B8:BC8"/>
    </sheetView>
  </sheetViews>
  <sheetFormatPr defaultColWidth="9.140625" defaultRowHeight="15"/>
  <cols>
    <col min="1" max="1" width="22.7109375" style="63" customWidth="1"/>
    <col min="2" max="2" width="84.00390625" style="23" customWidth="1"/>
    <col min="3" max="3" width="23.421875" style="23" hidden="1" customWidth="1"/>
    <col min="4" max="4" width="15.140625" style="23" customWidth="1"/>
    <col min="5" max="5" width="14.140625" style="23" customWidth="1"/>
    <col min="6" max="6" width="15.57421875" style="23" customWidth="1"/>
    <col min="7" max="7" width="14.140625" style="23" hidden="1" customWidth="1"/>
    <col min="8" max="10" width="12.140625" style="23" hidden="1" customWidth="1"/>
    <col min="11" max="11" width="19.57421875" style="23" hidden="1" customWidth="1"/>
    <col min="12" max="12" width="14.28125" style="23" hidden="1" customWidth="1"/>
    <col min="13" max="13" width="17.421875" style="23" hidden="1" customWidth="1"/>
    <col min="14" max="14" width="15.28125" style="31" hidden="1" customWidth="1"/>
    <col min="15" max="15" width="14.28125" style="23" hidden="1" customWidth="1"/>
    <col min="16" max="16" width="17.28125" style="23" hidden="1" customWidth="1"/>
    <col min="17" max="17" width="18.421875" style="23" hidden="1" customWidth="1"/>
    <col min="18" max="18" width="17.421875" style="23" hidden="1" customWidth="1"/>
    <col min="19" max="19" width="14.7109375" style="23" hidden="1" customWidth="1"/>
    <col min="20" max="20" width="14.8515625" style="23" hidden="1" customWidth="1"/>
    <col min="21" max="21" width="16.421875" style="23" hidden="1" customWidth="1"/>
    <col min="22" max="22" width="13.00390625" style="23" hidden="1" customWidth="1"/>
    <col min="23" max="51" width="9.140625" style="23" hidden="1" customWidth="1"/>
    <col min="52" max="52" width="10.28125" style="23" hidden="1" customWidth="1"/>
    <col min="53" max="53" width="21.7109375" style="23" customWidth="1"/>
    <col min="54" max="54" width="18.8515625" style="23" hidden="1" customWidth="1"/>
    <col min="55" max="55" width="50.140625" style="23" customWidth="1"/>
    <col min="56" max="238" width="9.140625" style="23" customWidth="1"/>
    <col min="239" max="243" width="9.140625" style="24" customWidth="1"/>
    <col min="244" max="16384" width="9.140625" style="23" customWidth="1"/>
  </cols>
  <sheetData>
    <row r="1" spans="1:243" s="1" customFormat="1" ht="27" customHeight="1">
      <c r="A1" s="71" t="str">
        <f>B2&amp;" BoQ"</f>
        <v>Percentage BoQ</v>
      </c>
      <c r="B1" s="71"/>
      <c r="C1" s="71"/>
      <c r="D1" s="71"/>
      <c r="E1" s="71"/>
      <c r="F1" s="71"/>
      <c r="G1" s="71"/>
      <c r="H1" s="71"/>
      <c r="I1" s="71"/>
      <c r="J1" s="71"/>
      <c r="K1" s="71"/>
      <c r="L1" s="71"/>
      <c r="O1" s="2"/>
      <c r="P1" s="2"/>
      <c r="Q1" s="3"/>
      <c r="IE1" s="3"/>
      <c r="IF1" s="3"/>
      <c r="IG1" s="3"/>
      <c r="IH1" s="3"/>
      <c r="II1" s="3"/>
    </row>
    <row r="2" spans="1:17" s="1" customFormat="1" ht="25.5" customHeight="1" hidden="1">
      <c r="A2" s="59" t="s">
        <v>3</v>
      </c>
      <c r="B2" s="25" t="s">
        <v>41</v>
      </c>
      <c r="C2" s="25" t="s">
        <v>4</v>
      </c>
      <c r="D2" s="25" t="s">
        <v>5</v>
      </c>
      <c r="E2" s="25" t="s">
        <v>6</v>
      </c>
      <c r="J2" s="4"/>
      <c r="K2" s="4"/>
      <c r="L2" s="4"/>
      <c r="O2" s="2"/>
      <c r="P2" s="2"/>
      <c r="Q2" s="3"/>
    </row>
    <row r="3" spans="1:243" s="1" customFormat="1" ht="30" customHeight="1" hidden="1">
      <c r="A3" s="57" t="s">
        <v>46</v>
      </c>
      <c r="C3" s="1" t="s">
        <v>45</v>
      </c>
      <c r="IE3" s="3"/>
      <c r="IF3" s="3"/>
      <c r="IG3" s="3"/>
      <c r="IH3" s="3"/>
      <c r="II3" s="3"/>
    </row>
    <row r="4" spans="1:243" s="5" customFormat="1" ht="30.75" customHeight="1">
      <c r="A4" s="72" t="s">
        <v>49</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6"/>
      <c r="IF4" s="6"/>
      <c r="IG4" s="6"/>
      <c r="IH4" s="6"/>
      <c r="II4" s="6"/>
    </row>
    <row r="5" spans="1:243" s="5" customFormat="1" ht="30.75" customHeight="1">
      <c r="A5" s="72" t="s">
        <v>60</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6"/>
      <c r="IF5" s="6"/>
      <c r="IG5" s="6"/>
      <c r="IH5" s="6"/>
      <c r="II5" s="6"/>
    </row>
    <row r="6" spans="1:243" s="5" customFormat="1" ht="30.75" customHeight="1">
      <c r="A6" s="72" t="s">
        <v>80</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6"/>
      <c r="IF6" s="6"/>
      <c r="IG6" s="6"/>
      <c r="IH6" s="6"/>
      <c r="II6" s="6"/>
    </row>
    <row r="7" spans="1:243" s="5"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6"/>
      <c r="IF7" s="6"/>
      <c r="IG7" s="6"/>
      <c r="IH7" s="6"/>
      <c r="II7" s="6"/>
    </row>
    <row r="8" spans="1:243" s="7" customFormat="1" ht="58.5" customHeight="1">
      <c r="A8" s="60" t="s">
        <v>48</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8"/>
      <c r="IF8" s="8"/>
      <c r="IG8" s="8"/>
      <c r="IH8" s="8"/>
      <c r="II8" s="8"/>
    </row>
    <row r="9" spans="1:243" s="9" customFormat="1" ht="61.5" customHeight="1">
      <c r="A9" s="67"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0"/>
      <c r="IF9" s="10"/>
      <c r="IG9" s="10"/>
      <c r="IH9" s="10"/>
      <c r="II9" s="10"/>
    </row>
    <row r="10" spans="1:243" s="11" customFormat="1" ht="18.75" customHeight="1">
      <c r="A10" s="13" t="s">
        <v>9</v>
      </c>
      <c r="B10" s="13" t="s">
        <v>10</v>
      </c>
      <c r="C10" s="13" t="s">
        <v>10</v>
      </c>
      <c r="D10" s="13" t="s">
        <v>9</v>
      </c>
      <c r="E10" s="13" t="s">
        <v>10</v>
      </c>
      <c r="F10" s="13" t="s">
        <v>11</v>
      </c>
      <c r="G10" s="13" t="s">
        <v>11</v>
      </c>
      <c r="H10" s="13" t="s">
        <v>12</v>
      </c>
      <c r="I10" s="13" t="s">
        <v>10</v>
      </c>
      <c r="J10" s="13" t="s">
        <v>9</v>
      </c>
      <c r="K10" s="13" t="s">
        <v>13</v>
      </c>
      <c r="L10" s="13" t="s">
        <v>10</v>
      </c>
      <c r="M10" s="13" t="s">
        <v>9</v>
      </c>
      <c r="N10" s="13" t="s">
        <v>11</v>
      </c>
      <c r="O10" s="13" t="s">
        <v>11</v>
      </c>
      <c r="P10" s="13" t="s">
        <v>11</v>
      </c>
      <c r="Q10" s="13" t="s">
        <v>11</v>
      </c>
      <c r="R10" s="13" t="s">
        <v>12</v>
      </c>
      <c r="S10" s="13" t="s">
        <v>12</v>
      </c>
      <c r="T10" s="13" t="s">
        <v>11</v>
      </c>
      <c r="U10" s="13" t="s">
        <v>11</v>
      </c>
      <c r="V10" s="13" t="s">
        <v>11</v>
      </c>
      <c r="W10" s="13" t="s">
        <v>11</v>
      </c>
      <c r="X10" s="13" t="s">
        <v>12</v>
      </c>
      <c r="Y10" s="13" t="s">
        <v>12</v>
      </c>
      <c r="Z10" s="13" t="s">
        <v>11</v>
      </c>
      <c r="AA10" s="13" t="s">
        <v>11</v>
      </c>
      <c r="AB10" s="13" t="s">
        <v>11</v>
      </c>
      <c r="AC10" s="13" t="s">
        <v>11</v>
      </c>
      <c r="AD10" s="13" t="s">
        <v>12</v>
      </c>
      <c r="AE10" s="13" t="s">
        <v>12</v>
      </c>
      <c r="AF10" s="13" t="s">
        <v>11</v>
      </c>
      <c r="AG10" s="13" t="s">
        <v>11</v>
      </c>
      <c r="AH10" s="13" t="s">
        <v>11</v>
      </c>
      <c r="AI10" s="13" t="s">
        <v>11</v>
      </c>
      <c r="AJ10" s="13" t="s">
        <v>12</v>
      </c>
      <c r="AK10" s="13" t="s">
        <v>12</v>
      </c>
      <c r="AL10" s="13" t="s">
        <v>11</v>
      </c>
      <c r="AM10" s="13" t="s">
        <v>11</v>
      </c>
      <c r="AN10" s="13" t="s">
        <v>11</v>
      </c>
      <c r="AO10" s="13" t="s">
        <v>11</v>
      </c>
      <c r="AP10" s="13" t="s">
        <v>12</v>
      </c>
      <c r="AQ10" s="13" t="s">
        <v>12</v>
      </c>
      <c r="AR10" s="13" t="s">
        <v>11</v>
      </c>
      <c r="AS10" s="13" t="s">
        <v>11</v>
      </c>
      <c r="AT10" s="13" t="s">
        <v>9</v>
      </c>
      <c r="AU10" s="13" t="s">
        <v>9</v>
      </c>
      <c r="AV10" s="13" t="s">
        <v>12</v>
      </c>
      <c r="AW10" s="13" t="s">
        <v>12</v>
      </c>
      <c r="AX10" s="13" t="s">
        <v>9</v>
      </c>
      <c r="AY10" s="13" t="s">
        <v>9</v>
      </c>
      <c r="AZ10" s="13" t="s">
        <v>14</v>
      </c>
      <c r="BA10" s="13" t="s">
        <v>9</v>
      </c>
      <c r="BB10" s="13" t="s">
        <v>9</v>
      </c>
      <c r="BC10" s="13" t="s">
        <v>10</v>
      </c>
      <c r="IE10" s="12"/>
      <c r="IF10" s="12"/>
      <c r="IG10" s="12"/>
      <c r="IH10" s="12"/>
      <c r="II10" s="12"/>
    </row>
    <row r="11" spans="1:243" s="11" customFormat="1" ht="94.5" customHeight="1">
      <c r="A11" s="13" t="s">
        <v>0</v>
      </c>
      <c r="B11" s="13" t="s">
        <v>15</v>
      </c>
      <c r="C11" s="13" t="s">
        <v>1</v>
      </c>
      <c r="D11" s="13" t="s">
        <v>16</v>
      </c>
      <c r="E11" s="13" t="s">
        <v>17</v>
      </c>
      <c r="F11" s="13" t="s">
        <v>53</v>
      </c>
      <c r="G11" s="13"/>
      <c r="H11" s="13"/>
      <c r="I11" s="13" t="s">
        <v>18</v>
      </c>
      <c r="J11" s="13" t="s">
        <v>19</v>
      </c>
      <c r="K11" s="13" t="s">
        <v>20</v>
      </c>
      <c r="L11" s="13" t="s">
        <v>21</v>
      </c>
      <c r="M11" s="55" t="s">
        <v>22</v>
      </c>
      <c r="N11" s="13" t="s">
        <v>23</v>
      </c>
      <c r="O11" s="13" t="s">
        <v>24</v>
      </c>
      <c r="P11" s="13" t="s">
        <v>25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6" t="s">
        <v>54</v>
      </c>
      <c r="BB11" s="56" t="s">
        <v>30</v>
      </c>
      <c r="BC11" s="56" t="s">
        <v>31</v>
      </c>
      <c r="IE11" s="12"/>
      <c r="IF11" s="12"/>
      <c r="IG11" s="12"/>
      <c r="IH11" s="12"/>
      <c r="II11" s="12"/>
    </row>
    <row r="12" spans="1:243" s="11" customFormat="1" ht="15">
      <c r="A12" s="61">
        <v>1</v>
      </c>
      <c r="B12" s="13">
        <v>2</v>
      </c>
      <c r="C12" s="13">
        <v>3</v>
      </c>
      <c r="D12" s="13">
        <v>4</v>
      </c>
      <c r="E12" s="13">
        <v>5</v>
      </c>
      <c r="F12" s="13">
        <v>6</v>
      </c>
      <c r="G12" s="13">
        <v>7</v>
      </c>
      <c r="H12" s="13">
        <v>8</v>
      </c>
      <c r="I12" s="13">
        <v>9</v>
      </c>
      <c r="J12" s="13">
        <v>10</v>
      </c>
      <c r="K12" s="13">
        <v>11</v>
      </c>
      <c r="L12" s="13">
        <v>12</v>
      </c>
      <c r="M12" s="13">
        <v>13</v>
      </c>
      <c r="N12" s="13">
        <v>14</v>
      </c>
      <c r="O12" s="13">
        <v>15</v>
      </c>
      <c r="P12" s="13">
        <v>16</v>
      </c>
      <c r="Q12" s="13">
        <v>17</v>
      </c>
      <c r="R12" s="13">
        <v>18</v>
      </c>
      <c r="S12" s="13">
        <v>19</v>
      </c>
      <c r="T12" s="13">
        <v>20</v>
      </c>
      <c r="U12" s="13">
        <v>21</v>
      </c>
      <c r="V12" s="13">
        <v>22</v>
      </c>
      <c r="W12" s="13">
        <v>23</v>
      </c>
      <c r="X12" s="13">
        <v>24</v>
      </c>
      <c r="Y12" s="13">
        <v>25</v>
      </c>
      <c r="Z12" s="13">
        <v>26</v>
      </c>
      <c r="AA12" s="13">
        <v>27</v>
      </c>
      <c r="AB12" s="13">
        <v>28</v>
      </c>
      <c r="AC12" s="13">
        <v>29</v>
      </c>
      <c r="AD12" s="13">
        <v>30</v>
      </c>
      <c r="AE12" s="13">
        <v>31</v>
      </c>
      <c r="AF12" s="13">
        <v>32</v>
      </c>
      <c r="AG12" s="13">
        <v>33</v>
      </c>
      <c r="AH12" s="13">
        <v>34</v>
      </c>
      <c r="AI12" s="13">
        <v>35</v>
      </c>
      <c r="AJ12" s="13">
        <v>36</v>
      </c>
      <c r="AK12" s="13">
        <v>37</v>
      </c>
      <c r="AL12" s="13">
        <v>38</v>
      </c>
      <c r="AM12" s="13">
        <v>39</v>
      </c>
      <c r="AN12" s="13">
        <v>40</v>
      </c>
      <c r="AO12" s="13">
        <v>41</v>
      </c>
      <c r="AP12" s="13">
        <v>42</v>
      </c>
      <c r="AQ12" s="13">
        <v>43</v>
      </c>
      <c r="AR12" s="13">
        <v>44</v>
      </c>
      <c r="AS12" s="13">
        <v>45</v>
      </c>
      <c r="AT12" s="13">
        <v>46</v>
      </c>
      <c r="AU12" s="13">
        <v>47</v>
      </c>
      <c r="AV12" s="13">
        <v>48</v>
      </c>
      <c r="AW12" s="13">
        <v>49</v>
      </c>
      <c r="AX12" s="13">
        <v>50</v>
      </c>
      <c r="AY12" s="13">
        <v>51</v>
      </c>
      <c r="AZ12" s="13">
        <v>52</v>
      </c>
      <c r="BA12" s="13">
        <v>53</v>
      </c>
      <c r="BB12" s="13">
        <v>54</v>
      </c>
      <c r="BC12" s="13">
        <v>55</v>
      </c>
      <c r="IE12" s="12"/>
      <c r="IF12" s="12"/>
      <c r="IG12" s="12"/>
      <c r="IH12" s="12"/>
      <c r="II12" s="12"/>
    </row>
    <row r="13" spans="1:243" s="18" customFormat="1" ht="75">
      <c r="A13" s="64">
        <v>1</v>
      </c>
      <c r="B13" s="65" t="s">
        <v>55</v>
      </c>
      <c r="C13" s="52"/>
      <c r="D13" s="26"/>
      <c r="E13" s="35"/>
      <c r="F13" s="36"/>
      <c r="G13" s="14"/>
      <c r="H13" s="14"/>
      <c r="I13" s="27"/>
      <c r="J13" s="15"/>
      <c r="K13" s="16"/>
      <c r="L13" s="16"/>
      <c r="M13" s="17"/>
      <c r="N13" s="20"/>
      <c r="O13" s="20"/>
      <c r="P13" s="28"/>
      <c r="Q13" s="20"/>
      <c r="R13" s="20"/>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37"/>
      <c r="BB13" s="38"/>
      <c r="BC13" s="29"/>
      <c r="IE13" s="19">
        <v>1</v>
      </c>
      <c r="IF13" s="19" t="s">
        <v>32</v>
      </c>
      <c r="IG13" s="19" t="s">
        <v>33</v>
      </c>
      <c r="IH13" s="19">
        <v>10</v>
      </c>
      <c r="II13" s="19" t="s">
        <v>34</v>
      </c>
    </row>
    <row r="14" spans="1:243" s="18" customFormat="1" ht="28.5">
      <c r="A14" s="64">
        <v>1.01</v>
      </c>
      <c r="B14" s="65" t="s">
        <v>61</v>
      </c>
      <c r="C14" s="52"/>
      <c r="D14" s="32">
        <v>28</v>
      </c>
      <c r="E14" s="35" t="s">
        <v>50</v>
      </c>
      <c r="F14" s="36">
        <v>166.4</v>
      </c>
      <c r="G14" s="20"/>
      <c r="H14" s="14"/>
      <c r="I14" s="27" t="s">
        <v>36</v>
      </c>
      <c r="J14" s="15">
        <f>IF(I14="Less(-)",-1,1)</f>
        <v>1</v>
      </c>
      <c r="K14" s="16" t="s">
        <v>42</v>
      </c>
      <c r="L14" s="16" t="s">
        <v>6</v>
      </c>
      <c r="M14" s="39"/>
      <c r="N14" s="20"/>
      <c r="O14" s="20"/>
      <c r="P14" s="28"/>
      <c r="Q14" s="20"/>
      <c r="R14" s="20"/>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40">
        <f>total_amount_ba($B$2,$D$2,D14,F14,J14,K14,M14)</f>
        <v>4659.2</v>
      </c>
      <c r="BB14" s="41">
        <f>BA14+SUM(N14:AZ14)</f>
        <v>4659.2</v>
      </c>
      <c r="BC14" s="29" t="str">
        <f>SpellNumber(L14,BB14)</f>
        <v>INR  Four Thousand Six Hundred &amp; Fifty Nine  and Paise Twenty Only</v>
      </c>
      <c r="IE14" s="19">
        <v>1.01</v>
      </c>
      <c r="IF14" s="19" t="s">
        <v>37</v>
      </c>
      <c r="IG14" s="19" t="s">
        <v>33</v>
      </c>
      <c r="IH14" s="19">
        <v>123.223</v>
      </c>
      <c r="II14" s="19" t="s">
        <v>35</v>
      </c>
    </row>
    <row r="15" spans="1:243" s="18" customFormat="1" ht="30">
      <c r="A15" s="64">
        <v>2</v>
      </c>
      <c r="B15" s="65" t="s">
        <v>52</v>
      </c>
      <c r="C15" s="52"/>
      <c r="D15" s="32"/>
      <c r="E15" s="35"/>
      <c r="F15" s="36"/>
      <c r="G15" s="20"/>
      <c r="H15" s="14"/>
      <c r="I15" s="27"/>
      <c r="J15" s="15"/>
      <c r="K15" s="16"/>
      <c r="L15" s="16"/>
      <c r="M15" s="39"/>
      <c r="N15" s="20"/>
      <c r="O15" s="20"/>
      <c r="P15" s="28"/>
      <c r="Q15" s="20"/>
      <c r="R15" s="20"/>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40"/>
      <c r="BB15" s="41"/>
      <c r="BC15" s="29"/>
      <c r="IE15" s="19">
        <v>1.01</v>
      </c>
      <c r="IF15" s="19" t="s">
        <v>37</v>
      </c>
      <c r="IG15" s="19" t="s">
        <v>33</v>
      </c>
      <c r="IH15" s="19">
        <v>123.223</v>
      </c>
      <c r="II15" s="19" t="s">
        <v>35</v>
      </c>
    </row>
    <row r="16" spans="1:243" s="18" customFormat="1" ht="30">
      <c r="A16" s="64">
        <v>2.01</v>
      </c>
      <c r="B16" s="65" t="s">
        <v>62</v>
      </c>
      <c r="C16" s="52"/>
      <c r="D16" s="32">
        <v>14</v>
      </c>
      <c r="E16" s="35" t="s">
        <v>50</v>
      </c>
      <c r="F16" s="36">
        <v>4209.05</v>
      </c>
      <c r="G16" s="20"/>
      <c r="H16" s="14"/>
      <c r="I16" s="27" t="s">
        <v>36</v>
      </c>
      <c r="J16" s="15">
        <f>IF(I16="Less(-)",-1,1)</f>
        <v>1</v>
      </c>
      <c r="K16" s="16" t="s">
        <v>42</v>
      </c>
      <c r="L16" s="16" t="s">
        <v>6</v>
      </c>
      <c r="M16" s="39"/>
      <c r="N16" s="20"/>
      <c r="O16" s="20"/>
      <c r="P16" s="28"/>
      <c r="Q16" s="20"/>
      <c r="R16" s="20"/>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40">
        <f>total_amount_ba($B$2,$D$2,D16,F16,J16,K16,M16)</f>
        <v>58926.7</v>
      </c>
      <c r="BB16" s="41">
        <f>BA16+SUM(N16:AZ16)</f>
        <v>58926.7</v>
      </c>
      <c r="BC16" s="29" t="str">
        <f>SpellNumber(L16,BB16)</f>
        <v>INR  Fifty Eight Thousand Nine Hundred &amp; Twenty Six  and Paise Seventy Only</v>
      </c>
      <c r="IE16" s="19">
        <v>1.01</v>
      </c>
      <c r="IF16" s="19" t="s">
        <v>37</v>
      </c>
      <c r="IG16" s="19" t="s">
        <v>33</v>
      </c>
      <c r="IH16" s="19">
        <v>123.223</v>
      </c>
      <c r="II16" s="19" t="s">
        <v>35</v>
      </c>
    </row>
    <row r="17" spans="1:243" s="18" customFormat="1" ht="45">
      <c r="A17" s="64">
        <v>3</v>
      </c>
      <c r="B17" s="65" t="s">
        <v>57</v>
      </c>
      <c r="C17" s="52"/>
      <c r="D17" s="32"/>
      <c r="E17" s="53"/>
      <c r="F17" s="54"/>
      <c r="G17" s="20"/>
      <c r="H17" s="14"/>
      <c r="I17" s="27"/>
      <c r="J17" s="15"/>
      <c r="K17" s="16"/>
      <c r="L17" s="16"/>
      <c r="M17" s="39"/>
      <c r="N17" s="20"/>
      <c r="O17" s="20"/>
      <c r="P17" s="28"/>
      <c r="Q17" s="20"/>
      <c r="R17" s="20"/>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40"/>
      <c r="BB17" s="41"/>
      <c r="BC17" s="29"/>
      <c r="IE17" s="19">
        <v>1.01</v>
      </c>
      <c r="IF17" s="19" t="s">
        <v>37</v>
      </c>
      <c r="IG17" s="19" t="s">
        <v>33</v>
      </c>
      <c r="IH17" s="19">
        <v>123.223</v>
      </c>
      <c r="II17" s="19" t="s">
        <v>35</v>
      </c>
    </row>
    <row r="18" spans="1:243" s="18" customFormat="1" ht="28.5" customHeight="1">
      <c r="A18" s="64">
        <v>3.01</v>
      </c>
      <c r="B18" s="65" t="s">
        <v>63</v>
      </c>
      <c r="C18" s="52"/>
      <c r="D18" s="32">
        <v>2</v>
      </c>
      <c r="E18" s="53" t="s">
        <v>50</v>
      </c>
      <c r="F18" s="54">
        <v>6215.35</v>
      </c>
      <c r="G18" s="20"/>
      <c r="H18" s="14"/>
      <c r="I18" s="27" t="s">
        <v>36</v>
      </c>
      <c r="J18" s="15">
        <f>IF(I18="Less(-)",-1,1)</f>
        <v>1</v>
      </c>
      <c r="K18" s="16" t="s">
        <v>42</v>
      </c>
      <c r="L18" s="16" t="s">
        <v>6</v>
      </c>
      <c r="M18" s="39"/>
      <c r="N18" s="20"/>
      <c r="O18" s="20"/>
      <c r="P18" s="28"/>
      <c r="Q18" s="20"/>
      <c r="R18" s="20"/>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40">
        <f>total_amount_ba($B$2,$D$2,D18,F18,J18,K18,M18)</f>
        <v>12430.7</v>
      </c>
      <c r="BB18" s="41">
        <f>BA18+SUM(N18:AZ18)</f>
        <v>12430.7</v>
      </c>
      <c r="BC18" s="29" t="str">
        <f>SpellNumber(L18,BB18)</f>
        <v>INR  Twelve Thousand Four Hundred &amp; Thirty  and Paise Seventy Only</v>
      </c>
      <c r="IE18" s="19">
        <v>1.01</v>
      </c>
      <c r="IF18" s="19" t="s">
        <v>37</v>
      </c>
      <c r="IG18" s="19" t="s">
        <v>33</v>
      </c>
      <c r="IH18" s="19">
        <v>123.223</v>
      </c>
      <c r="II18" s="19" t="s">
        <v>35</v>
      </c>
    </row>
    <row r="19" spans="1:243" s="18" customFormat="1" ht="30">
      <c r="A19" s="64">
        <v>4</v>
      </c>
      <c r="B19" s="65" t="s">
        <v>64</v>
      </c>
      <c r="C19" s="52"/>
      <c r="D19" s="32"/>
      <c r="E19" s="35"/>
      <c r="F19" s="36"/>
      <c r="G19" s="20"/>
      <c r="H19" s="14"/>
      <c r="I19" s="27"/>
      <c r="J19" s="15"/>
      <c r="K19" s="16"/>
      <c r="L19" s="16"/>
      <c r="M19" s="39"/>
      <c r="N19" s="20"/>
      <c r="O19" s="20"/>
      <c r="P19" s="28"/>
      <c r="Q19" s="20"/>
      <c r="R19" s="20"/>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40"/>
      <c r="BB19" s="41"/>
      <c r="BC19" s="29"/>
      <c r="IE19" s="19">
        <v>1.01</v>
      </c>
      <c r="IF19" s="19" t="s">
        <v>37</v>
      </c>
      <c r="IG19" s="19" t="s">
        <v>33</v>
      </c>
      <c r="IH19" s="19">
        <v>123.223</v>
      </c>
      <c r="II19" s="19" t="s">
        <v>35</v>
      </c>
    </row>
    <row r="20" spans="1:243" s="18" customFormat="1" ht="28.5">
      <c r="A20" s="64">
        <v>4.01</v>
      </c>
      <c r="B20" s="65" t="s">
        <v>65</v>
      </c>
      <c r="C20" s="52"/>
      <c r="D20" s="32">
        <v>5</v>
      </c>
      <c r="E20" s="35" t="s">
        <v>79</v>
      </c>
      <c r="F20" s="36">
        <v>422.3</v>
      </c>
      <c r="G20" s="20"/>
      <c r="H20" s="14"/>
      <c r="I20" s="27" t="s">
        <v>36</v>
      </c>
      <c r="J20" s="15">
        <f aca="true" t="shared" si="0" ref="J20:J25">IF(I20="Less(-)",-1,1)</f>
        <v>1</v>
      </c>
      <c r="K20" s="16" t="s">
        <v>42</v>
      </c>
      <c r="L20" s="16" t="s">
        <v>6</v>
      </c>
      <c r="M20" s="39"/>
      <c r="N20" s="20"/>
      <c r="O20" s="20"/>
      <c r="P20" s="28"/>
      <c r="Q20" s="20"/>
      <c r="R20" s="20"/>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40">
        <f>total_amount_ba($B$2,$D$2,D20,F20,J20,K20,M20)</f>
        <v>2111.5</v>
      </c>
      <c r="BB20" s="41">
        <f>BA20+SUM(N20:AZ20)</f>
        <v>2111.5</v>
      </c>
      <c r="BC20" s="29" t="str">
        <f>SpellNumber(L20,BB20)</f>
        <v>INR  Two Thousand One Hundred &amp; Eleven  and Paise Fifty Only</v>
      </c>
      <c r="IE20" s="19">
        <v>1.01</v>
      </c>
      <c r="IF20" s="19" t="s">
        <v>37</v>
      </c>
      <c r="IG20" s="19" t="s">
        <v>33</v>
      </c>
      <c r="IH20" s="19">
        <v>123.223</v>
      </c>
      <c r="II20" s="19" t="s">
        <v>35</v>
      </c>
    </row>
    <row r="21" spans="1:243" s="18" customFormat="1" ht="30">
      <c r="A21" s="64">
        <v>5</v>
      </c>
      <c r="B21" s="65" t="s">
        <v>58</v>
      </c>
      <c r="C21" s="52"/>
      <c r="D21" s="32"/>
      <c r="E21" s="35"/>
      <c r="F21" s="36"/>
      <c r="G21" s="20"/>
      <c r="H21" s="14"/>
      <c r="I21" s="27"/>
      <c r="J21" s="15"/>
      <c r="K21" s="16"/>
      <c r="L21" s="16"/>
      <c r="M21" s="39"/>
      <c r="N21" s="20"/>
      <c r="O21" s="20"/>
      <c r="P21" s="28"/>
      <c r="Q21" s="20"/>
      <c r="R21" s="20"/>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40"/>
      <c r="BB21" s="41"/>
      <c r="BC21" s="29"/>
      <c r="IE21" s="19">
        <v>1.01</v>
      </c>
      <c r="IF21" s="19" t="s">
        <v>37</v>
      </c>
      <c r="IG21" s="19" t="s">
        <v>33</v>
      </c>
      <c r="IH21" s="19">
        <v>123.223</v>
      </c>
      <c r="II21" s="19" t="s">
        <v>35</v>
      </c>
    </row>
    <row r="22" spans="1:243" s="18" customFormat="1" ht="28.5">
      <c r="A22" s="64">
        <v>5.01</v>
      </c>
      <c r="B22" s="65" t="s">
        <v>66</v>
      </c>
      <c r="C22" s="52"/>
      <c r="D22" s="32">
        <v>157</v>
      </c>
      <c r="E22" s="53" t="s">
        <v>51</v>
      </c>
      <c r="F22" s="54">
        <v>56.6</v>
      </c>
      <c r="G22" s="20"/>
      <c r="H22" s="14"/>
      <c r="I22" s="27" t="s">
        <v>36</v>
      </c>
      <c r="J22" s="15">
        <f t="shared" si="0"/>
        <v>1</v>
      </c>
      <c r="K22" s="16" t="s">
        <v>42</v>
      </c>
      <c r="L22" s="16" t="s">
        <v>6</v>
      </c>
      <c r="M22" s="39"/>
      <c r="N22" s="20"/>
      <c r="O22" s="20"/>
      <c r="P22" s="28"/>
      <c r="Q22" s="20"/>
      <c r="R22" s="20"/>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40">
        <f>total_amount_ba($B$2,$D$2,D22,F22,J22,K22,M22)</f>
        <v>8886.2</v>
      </c>
      <c r="BB22" s="41">
        <f>BA22+SUM(N22:AZ22)</f>
        <v>8886.2</v>
      </c>
      <c r="BC22" s="29" t="str">
        <f>SpellNumber(L22,BB22)</f>
        <v>INR  Eight Thousand Eight Hundred &amp; Eighty Six  and Paise Twenty Only</v>
      </c>
      <c r="IE22" s="19">
        <v>1.01</v>
      </c>
      <c r="IF22" s="19" t="s">
        <v>37</v>
      </c>
      <c r="IG22" s="19" t="s">
        <v>33</v>
      </c>
      <c r="IH22" s="19">
        <v>123.223</v>
      </c>
      <c r="II22" s="19" t="s">
        <v>35</v>
      </c>
    </row>
    <row r="23" spans="1:243" s="18" customFormat="1" ht="28.5" customHeight="1">
      <c r="A23" s="64">
        <v>6</v>
      </c>
      <c r="B23" s="65" t="s">
        <v>56</v>
      </c>
      <c r="C23" s="52"/>
      <c r="D23" s="32"/>
      <c r="E23" s="53"/>
      <c r="F23" s="54"/>
      <c r="G23" s="20"/>
      <c r="H23" s="14"/>
      <c r="I23" s="27"/>
      <c r="J23" s="15"/>
      <c r="K23" s="16"/>
      <c r="L23" s="16"/>
      <c r="M23" s="39"/>
      <c r="N23" s="20"/>
      <c r="O23" s="20"/>
      <c r="P23" s="28"/>
      <c r="Q23" s="20"/>
      <c r="R23" s="20"/>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40"/>
      <c r="BB23" s="41"/>
      <c r="BC23" s="29"/>
      <c r="IE23" s="19">
        <v>1.01</v>
      </c>
      <c r="IF23" s="19" t="s">
        <v>37</v>
      </c>
      <c r="IG23" s="19" t="s">
        <v>33</v>
      </c>
      <c r="IH23" s="19">
        <v>123.223</v>
      </c>
      <c r="II23" s="19" t="s">
        <v>35</v>
      </c>
    </row>
    <row r="24" spans="1:243" s="18" customFormat="1" ht="33.75" customHeight="1">
      <c r="A24" s="64">
        <v>6.01</v>
      </c>
      <c r="B24" s="65" t="s">
        <v>67</v>
      </c>
      <c r="C24" s="52"/>
      <c r="D24" s="32">
        <v>26</v>
      </c>
      <c r="E24" s="35" t="s">
        <v>50</v>
      </c>
      <c r="F24" s="36">
        <v>4751.65</v>
      </c>
      <c r="G24" s="20"/>
      <c r="H24" s="14"/>
      <c r="I24" s="27" t="s">
        <v>36</v>
      </c>
      <c r="J24" s="15">
        <f t="shared" si="0"/>
        <v>1</v>
      </c>
      <c r="K24" s="16" t="s">
        <v>42</v>
      </c>
      <c r="L24" s="16" t="s">
        <v>6</v>
      </c>
      <c r="M24" s="39"/>
      <c r="N24" s="20"/>
      <c r="O24" s="20"/>
      <c r="P24" s="28"/>
      <c r="Q24" s="20"/>
      <c r="R24" s="20"/>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40">
        <f>total_amount_ba($B$2,$D$2,D24,F24,J24,K24,M24)</f>
        <v>123542.9</v>
      </c>
      <c r="BB24" s="41">
        <f>BA24+SUM(N24:AZ24)</f>
        <v>123542.9</v>
      </c>
      <c r="BC24" s="29" t="str">
        <f>SpellNumber(L24,BB24)</f>
        <v>INR  One Lakh Twenty Three Thousand Five Hundred &amp; Forty Two  and Paise Ninety Only</v>
      </c>
      <c r="IE24" s="19">
        <v>1.01</v>
      </c>
      <c r="IF24" s="19" t="s">
        <v>37</v>
      </c>
      <c r="IG24" s="19" t="s">
        <v>33</v>
      </c>
      <c r="IH24" s="19">
        <v>123.223</v>
      </c>
      <c r="II24" s="19" t="s">
        <v>35</v>
      </c>
    </row>
    <row r="25" spans="1:243" s="18" customFormat="1" ht="60">
      <c r="A25" s="64">
        <v>7</v>
      </c>
      <c r="B25" s="65" t="s">
        <v>68</v>
      </c>
      <c r="C25" s="52"/>
      <c r="D25" s="32">
        <v>829</v>
      </c>
      <c r="E25" s="35" t="s">
        <v>79</v>
      </c>
      <c r="F25" s="36">
        <v>141.35</v>
      </c>
      <c r="G25" s="20"/>
      <c r="H25" s="14"/>
      <c r="I25" s="27" t="s">
        <v>36</v>
      </c>
      <c r="J25" s="15">
        <f t="shared" si="0"/>
        <v>1</v>
      </c>
      <c r="K25" s="16" t="s">
        <v>42</v>
      </c>
      <c r="L25" s="16" t="s">
        <v>6</v>
      </c>
      <c r="M25" s="39"/>
      <c r="N25" s="20"/>
      <c r="O25" s="20"/>
      <c r="P25" s="28"/>
      <c r="Q25" s="20"/>
      <c r="R25" s="20"/>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40">
        <f>total_amount_ba($B$2,$D$2,D25,F25,J25,K25,M25)</f>
        <v>117179.15</v>
      </c>
      <c r="BB25" s="41">
        <f>BA25+SUM(N25:AZ25)</f>
        <v>117179.15</v>
      </c>
      <c r="BC25" s="29" t="str">
        <f>SpellNumber(L25,BB25)</f>
        <v>INR  One Lakh Seventeen Thousand One Hundred &amp; Seventy Nine  and Paise Fifteen Only</v>
      </c>
      <c r="IE25" s="19">
        <v>1.01</v>
      </c>
      <c r="IF25" s="19" t="s">
        <v>37</v>
      </c>
      <c r="IG25" s="19" t="s">
        <v>33</v>
      </c>
      <c r="IH25" s="19">
        <v>123.223</v>
      </c>
      <c r="II25" s="19" t="s">
        <v>35</v>
      </c>
    </row>
    <row r="26" spans="1:243" s="18" customFormat="1" ht="60">
      <c r="A26" s="64">
        <v>8</v>
      </c>
      <c r="B26" s="65" t="s">
        <v>69</v>
      </c>
      <c r="C26" s="52"/>
      <c r="D26" s="32">
        <v>63</v>
      </c>
      <c r="E26" s="35" t="s">
        <v>50</v>
      </c>
      <c r="F26" s="36">
        <v>125.75</v>
      </c>
      <c r="G26" s="20"/>
      <c r="H26" s="14"/>
      <c r="I26" s="27" t="s">
        <v>36</v>
      </c>
      <c r="J26" s="15">
        <f>IF(I26="Less(-)",-1,1)</f>
        <v>1</v>
      </c>
      <c r="K26" s="16" t="s">
        <v>42</v>
      </c>
      <c r="L26" s="16" t="s">
        <v>6</v>
      </c>
      <c r="M26" s="39"/>
      <c r="N26" s="20"/>
      <c r="O26" s="20"/>
      <c r="P26" s="28"/>
      <c r="Q26" s="20"/>
      <c r="R26" s="20"/>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40">
        <f>total_amount_ba($B$2,$D$2,D26,F26,J26,K26,M26)</f>
        <v>7922.25</v>
      </c>
      <c r="BB26" s="41">
        <f>BA26+SUM(N26:AZ26)</f>
        <v>7922.25</v>
      </c>
      <c r="BC26" s="29" t="str">
        <f>SpellNumber(L26,BB26)</f>
        <v>INR  Seven Thousand Nine Hundred &amp; Twenty Two  and Paise Twenty Five Only</v>
      </c>
      <c r="IE26" s="19">
        <v>1.01</v>
      </c>
      <c r="IF26" s="19" t="s">
        <v>37</v>
      </c>
      <c r="IG26" s="19" t="s">
        <v>33</v>
      </c>
      <c r="IH26" s="19">
        <v>123.223</v>
      </c>
      <c r="II26" s="19" t="s">
        <v>35</v>
      </c>
    </row>
    <row r="27" spans="1:243" s="18" customFormat="1" ht="150">
      <c r="A27" s="64">
        <v>9</v>
      </c>
      <c r="B27" s="65" t="s">
        <v>70</v>
      </c>
      <c r="C27" s="52"/>
      <c r="D27" s="32"/>
      <c r="E27" s="35"/>
      <c r="F27" s="36"/>
      <c r="G27" s="20"/>
      <c r="H27" s="14"/>
      <c r="I27" s="27"/>
      <c r="J27" s="15"/>
      <c r="K27" s="16"/>
      <c r="L27" s="16"/>
      <c r="M27" s="39"/>
      <c r="N27" s="20"/>
      <c r="O27" s="20"/>
      <c r="P27" s="28"/>
      <c r="Q27" s="20"/>
      <c r="R27" s="20"/>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40"/>
      <c r="BB27" s="41"/>
      <c r="BC27" s="29"/>
      <c r="IE27" s="19">
        <v>1.01</v>
      </c>
      <c r="IF27" s="19" t="s">
        <v>37</v>
      </c>
      <c r="IG27" s="19" t="s">
        <v>33</v>
      </c>
      <c r="IH27" s="19">
        <v>123.223</v>
      </c>
      <c r="II27" s="19" t="s">
        <v>35</v>
      </c>
    </row>
    <row r="28" spans="1:243" s="18" customFormat="1" ht="45">
      <c r="A28" s="64">
        <v>9.01</v>
      </c>
      <c r="B28" s="65" t="s">
        <v>71</v>
      </c>
      <c r="C28" s="52"/>
      <c r="D28" s="32">
        <v>856</v>
      </c>
      <c r="E28" s="35" t="s">
        <v>79</v>
      </c>
      <c r="F28" s="36">
        <v>901.35</v>
      </c>
      <c r="G28" s="20"/>
      <c r="H28" s="14"/>
      <c r="I28" s="27" t="s">
        <v>36</v>
      </c>
      <c r="J28" s="15">
        <f>IF(I28="Less(-)",-1,1)</f>
        <v>1</v>
      </c>
      <c r="K28" s="16" t="s">
        <v>42</v>
      </c>
      <c r="L28" s="16" t="s">
        <v>6</v>
      </c>
      <c r="M28" s="39"/>
      <c r="N28" s="20"/>
      <c r="O28" s="20"/>
      <c r="P28" s="28"/>
      <c r="Q28" s="20"/>
      <c r="R28" s="20"/>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40">
        <f>total_amount_ba($B$2,$D$2,D28,F28,J28,K28,M28)</f>
        <v>771555.6</v>
      </c>
      <c r="BB28" s="41">
        <f>BA28+SUM(N28:AZ28)</f>
        <v>771555.6</v>
      </c>
      <c r="BC28" s="29" t="str">
        <f>SpellNumber(L28,BB28)</f>
        <v>INR  Seven Lakh Seventy One Thousand Five Hundred &amp; Fifty Five  and Paise Sixty Only</v>
      </c>
      <c r="IE28" s="19">
        <v>1.01</v>
      </c>
      <c r="IF28" s="19" t="s">
        <v>37</v>
      </c>
      <c r="IG28" s="19" t="s">
        <v>33</v>
      </c>
      <c r="IH28" s="19">
        <v>123.223</v>
      </c>
      <c r="II28" s="19" t="s">
        <v>35</v>
      </c>
    </row>
    <row r="29" spans="1:243" s="18" customFormat="1" ht="30.75" customHeight="1">
      <c r="A29" s="64">
        <v>10</v>
      </c>
      <c r="B29" s="65" t="s">
        <v>72</v>
      </c>
      <c r="C29" s="52"/>
      <c r="D29" s="32"/>
      <c r="E29" s="35"/>
      <c r="F29" s="36"/>
      <c r="G29" s="20"/>
      <c r="H29" s="14"/>
      <c r="I29" s="27"/>
      <c r="J29" s="15"/>
      <c r="K29" s="16"/>
      <c r="L29" s="16"/>
      <c r="M29" s="39"/>
      <c r="N29" s="20"/>
      <c r="O29" s="20"/>
      <c r="P29" s="28"/>
      <c r="Q29" s="20"/>
      <c r="R29" s="20"/>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40"/>
      <c r="BB29" s="41"/>
      <c r="BC29" s="29"/>
      <c r="IE29" s="19">
        <v>1.01</v>
      </c>
      <c r="IF29" s="19" t="s">
        <v>37</v>
      </c>
      <c r="IG29" s="19" t="s">
        <v>33</v>
      </c>
      <c r="IH29" s="19">
        <v>123.223</v>
      </c>
      <c r="II29" s="19" t="s">
        <v>35</v>
      </c>
    </row>
    <row r="30" spans="1:243" s="18" customFormat="1" ht="28.5">
      <c r="A30" s="64">
        <v>10.01</v>
      </c>
      <c r="B30" s="65" t="s">
        <v>73</v>
      </c>
      <c r="C30" s="52"/>
      <c r="D30" s="32">
        <v>86</v>
      </c>
      <c r="E30" s="35" t="s">
        <v>79</v>
      </c>
      <c r="F30" s="36">
        <v>168.25</v>
      </c>
      <c r="G30" s="20"/>
      <c r="H30" s="14"/>
      <c r="I30" s="27" t="s">
        <v>36</v>
      </c>
      <c r="J30" s="15">
        <f>IF(I30="Less(-)",-1,1)</f>
        <v>1</v>
      </c>
      <c r="K30" s="16" t="s">
        <v>42</v>
      </c>
      <c r="L30" s="16" t="s">
        <v>6</v>
      </c>
      <c r="M30" s="39"/>
      <c r="N30" s="20"/>
      <c r="O30" s="20"/>
      <c r="P30" s="28"/>
      <c r="Q30" s="20"/>
      <c r="R30" s="20"/>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40">
        <f>total_amount_ba($B$2,$D$2,D30,F30,J30,K30,M30)</f>
        <v>14469.5</v>
      </c>
      <c r="BB30" s="41">
        <f>BA30+SUM(N30:AZ30)</f>
        <v>14469.5</v>
      </c>
      <c r="BC30" s="29" t="str">
        <f>SpellNumber(L30,BB30)</f>
        <v>INR  Fourteen Thousand Four Hundred &amp; Sixty Nine  and Paise Fifty Only</v>
      </c>
      <c r="IE30" s="19">
        <v>1.01</v>
      </c>
      <c r="IF30" s="19" t="s">
        <v>37</v>
      </c>
      <c r="IG30" s="19" t="s">
        <v>33</v>
      </c>
      <c r="IH30" s="19">
        <v>123.223</v>
      </c>
      <c r="II30" s="19" t="s">
        <v>35</v>
      </c>
    </row>
    <row r="31" spans="1:243" s="18" customFormat="1" ht="18.75" customHeight="1">
      <c r="A31" s="64">
        <v>11</v>
      </c>
      <c r="B31" s="66" t="s">
        <v>59</v>
      </c>
      <c r="C31" s="52"/>
      <c r="D31" s="32"/>
      <c r="E31" s="35"/>
      <c r="F31" s="36"/>
      <c r="G31" s="20"/>
      <c r="H31" s="14"/>
      <c r="I31" s="27"/>
      <c r="J31" s="15"/>
      <c r="K31" s="16"/>
      <c r="L31" s="16"/>
      <c r="M31" s="39"/>
      <c r="N31" s="20"/>
      <c r="O31" s="20"/>
      <c r="P31" s="28"/>
      <c r="Q31" s="20"/>
      <c r="R31" s="20"/>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40"/>
      <c r="BB31" s="41"/>
      <c r="BC31" s="29"/>
      <c r="IE31" s="19">
        <v>1.01</v>
      </c>
      <c r="IF31" s="19" t="s">
        <v>37</v>
      </c>
      <c r="IG31" s="19" t="s">
        <v>33</v>
      </c>
      <c r="IH31" s="19">
        <v>123.223</v>
      </c>
      <c r="II31" s="19" t="s">
        <v>35</v>
      </c>
    </row>
    <row r="32" spans="1:243" s="18" customFormat="1" ht="28.5">
      <c r="A32" s="64">
        <v>11.01</v>
      </c>
      <c r="B32" s="65" t="s">
        <v>74</v>
      </c>
      <c r="C32" s="52"/>
      <c r="D32" s="32">
        <v>86</v>
      </c>
      <c r="E32" s="53" t="s">
        <v>79</v>
      </c>
      <c r="F32" s="54">
        <v>96.05</v>
      </c>
      <c r="G32" s="20"/>
      <c r="H32" s="14"/>
      <c r="I32" s="27" t="s">
        <v>36</v>
      </c>
      <c r="J32" s="15">
        <f>IF(I32="Less(-)",-1,1)</f>
        <v>1</v>
      </c>
      <c r="K32" s="16" t="s">
        <v>42</v>
      </c>
      <c r="L32" s="16" t="s">
        <v>6</v>
      </c>
      <c r="M32" s="39"/>
      <c r="N32" s="20"/>
      <c r="O32" s="20"/>
      <c r="P32" s="28"/>
      <c r="Q32" s="20"/>
      <c r="R32" s="20"/>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40">
        <f>total_amount_ba($B$2,$D$2,D32,F32,J32,K32,M32)</f>
        <v>8260.3</v>
      </c>
      <c r="BB32" s="41">
        <f>BA32+SUM(N32:AZ32)</f>
        <v>8260.3</v>
      </c>
      <c r="BC32" s="29" t="str">
        <f>SpellNumber(L32,BB32)</f>
        <v>INR  Eight Thousand Two Hundred &amp; Sixty  and Paise Thirty Only</v>
      </c>
      <c r="IE32" s="19">
        <v>1.01</v>
      </c>
      <c r="IF32" s="19" t="s">
        <v>37</v>
      </c>
      <c r="IG32" s="19" t="s">
        <v>33</v>
      </c>
      <c r="IH32" s="19">
        <v>123.223</v>
      </c>
      <c r="II32" s="19" t="s">
        <v>35</v>
      </c>
    </row>
    <row r="33" spans="1:243" s="18" customFormat="1" ht="45">
      <c r="A33" s="64">
        <v>12</v>
      </c>
      <c r="B33" s="65" t="s">
        <v>75</v>
      </c>
      <c r="C33" s="52"/>
      <c r="D33" s="32"/>
      <c r="E33" s="35"/>
      <c r="F33" s="36"/>
      <c r="G33" s="20"/>
      <c r="H33" s="14"/>
      <c r="I33" s="27"/>
      <c r="J33" s="15"/>
      <c r="K33" s="16"/>
      <c r="L33" s="16"/>
      <c r="M33" s="39"/>
      <c r="N33" s="20"/>
      <c r="O33" s="20"/>
      <c r="P33" s="28"/>
      <c r="Q33" s="20"/>
      <c r="R33" s="20"/>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40"/>
      <c r="BB33" s="41"/>
      <c r="BC33" s="29"/>
      <c r="IE33" s="19">
        <v>1.01</v>
      </c>
      <c r="IF33" s="19" t="s">
        <v>37</v>
      </c>
      <c r="IG33" s="19" t="s">
        <v>33</v>
      </c>
      <c r="IH33" s="19">
        <v>123.223</v>
      </c>
      <c r="II33" s="19" t="s">
        <v>35</v>
      </c>
    </row>
    <row r="34" spans="1:243" s="18" customFormat="1" ht="28.5" customHeight="1">
      <c r="A34" s="64">
        <v>12.01</v>
      </c>
      <c r="B34" s="65" t="s">
        <v>76</v>
      </c>
      <c r="C34" s="52"/>
      <c r="D34" s="32">
        <v>700</v>
      </c>
      <c r="E34" s="53" t="s">
        <v>79</v>
      </c>
      <c r="F34" s="54">
        <v>13.95</v>
      </c>
      <c r="G34" s="20"/>
      <c r="H34" s="14"/>
      <c r="I34" s="27" t="s">
        <v>36</v>
      </c>
      <c r="J34" s="15">
        <f>IF(I34="Less(-)",-1,1)</f>
        <v>1</v>
      </c>
      <c r="K34" s="16" t="s">
        <v>42</v>
      </c>
      <c r="L34" s="16" t="s">
        <v>6</v>
      </c>
      <c r="M34" s="39"/>
      <c r="N34" s="20"/>
      <c r="O34" s="20"/>
      <c r="P34" s="28"/>
      <c r="Q34" s="20"/>
      <c r="R34" s="20"/>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40">
        <f>total_amount_ba($B$2,$D$2,D34,F34,J34,K34,M34)</f>
        <v>9765</v>
      </c>
      <c r="BB34" s="41">
        <f>BA34+SUM(N34:AZ34)</f>
        <v>9765</v>
      </c>
      <c r="BC34" s="29" t="str">
        <f>SpellNumber(L34,BB34)</f>
        <v>INR  Nine Thousand Seven Hundred &amp; Sixty Five  Only</v>
      </c>
      <c r="IE34" s="19">
        <v>1.01</v>
      </c>
      <c r="IF34" s="19" t="s">
        <v>37</v>
      </c>
      <c r="IG34" s="19" t="s">
        <v>33</v>
      </c>
      <c r="IH34" s="19">
        <v>123.223</v>
      </c>
      <c r="II34" s="19" t="s">
        <v>35</v>
      </c>
    </row>
    <row r="35" spans="1:243" s="18" customFormat="1" ht="28.5">
      <c r="A35" s="64">
        <v>13</v>
      </c>
      <c r="B35" s="66" t="s">
        <v>77</v>
      </c>
      <c r="C35" s="52"/>
      <c r="D35" s="32">
        <v>40</v>
      </c>
      <c r="E35" s="35" t="s">
        <v>78</v>
      </c>
      <c r="F35" s="36">
        <v>339</v>
      </c>
      <c r="G35" s="20"/>
      <c r="H35" s="14"/>
      <c r="I35" s="27" t="s">
        <v>36</v>
      </c>
      <c r="J35" s="15">
        <f>IF(I35="Less(-)",-1,1)</f>
        <v>1</v>
      </c>
      <c r="K35" s="16" t="s">
        <v>42</v>
      </c>
      <c r="L35" s="16" t="s">
        <v>6</v>
      </c>
      <c r="M35" s="39"/>
      <c r="N35" s="20"/>
      <c r="O35" s="20"/>
      <c r="P35" s="28"/>
      <c r="Q35" s="20"/>
      <c r="R35" s="20"/>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40">
        <f>total_amount_ba($B$2,$D$2,D35,F35,J35,K35,M35)</f>
        <v>13560</v>
      </c>
      <c r="BB35" s="41">
        <f>BA35+SUM(N35:AZ35)</f>
        <v>13560</v>
      </c>
      <c r="BC35" s="29" t="str">
        <f>SpellNumber(L35,BB35)</f>
        <v>INR  Thirteen Thousand Five Hundred &amp; Sixty  Only</v>
      </c>
      <c r="IE35" s="19">
        <v>1.01</v>
      </c>
      <c r="IF35" s="19" t="s">
        <v>37</v>
      </c>
      <c r="IG35" s="19" t="s">
        <v>33</v>
      </c>
      <c r="IH35" s="19">
        <v>123.223</v>
      </c>
      <c r="II35" s="19" t="s">
        <v>35</v>
      </c>
    </row>
    <row r="36" spans="1:243" s="18" customFormat="1" ht="34.5" customHeight="1">
      <c r="A36" s="62" t="s">
        <v>40</v>
      </c>
      <c r="B36" s="30"/>
      <c r="C36" s="27"/>
      <c r="D36" s="27"/>
      <c r="E36" s="27"/>
      <c r="F36" s="27"/>
      <c r="G36" s="27"/>
      <c r="H36" s="42"/>
      <c r="I36" s="42"/>
      <c r="J36" s="42"/>
      <c r="K36" s="42"/>
      <c r="L36" s="27"/>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33">
        <f>SUM(BA13:BA35)</f>
        <v>1153269</v>
      </c>
      <c r="BB36" s="33">
        <f>SUM(BB13:BB34)</f>
        <v>1139709</v>
      </c>
      <c r="BC36" s="29" t="str">
        <f>SpellNumber($E$2,BB36)</f>
        <v>INR  Eleven Lakh Thirty Nine Thousand Seven Hundred &amp; Nine  Only</v>
      </c>
      <c r="IE36" s="19">
        <v>4</v>
      </c>
      <c r="IF36" s="19" t="s">
        <v>38</v>
      </c>
      <c r="IG36" s="19" t="s">
        <v>39</v>
      </c>
      <c r="IH36" s="19">
        <v>10</v>
      </c>
      <c r="II36" s="19" t="s">
        <v>35</v>
      </c>
    </row>
    <row r="37" spans="1:243" s="21" customFormat="1" ht="33.75" customHeight="1">
      <c r="A37" s="62" t="s">
        <v>44</v>
      </c>
      <c r="B37" s="30"/>
      <c r="C37" s="43"/>
      <c r="D37" s="44"/>
      <c r="E37" s="45" t="s">
        <v>47</v>
      </c>
      <c r="F37" s="46"/>
      <c r="G37" s="47"/>
      <c r="H37" s="17"/>
      <c r="I37" s="17"/>
      <c r="J37" s="17"/>
      <c r="K37" s="48"/>
      <c r="L37" s="49"/>
      <c r="M37" s="50"/>
      <c r="N37" s="17"/>
      <c r="O37" s="15"/>
      <c r="P37" s="15"/>
      <c r="Q37" s="15"/>
      <c r="R37" s="15"/>
      <c r="S37" s="15"/>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34">
        <f>IF(ISBLANK(F37),0,IF(E37="Excess (+)",ROUND(BA36+(BA36*F37),2),IF(E37="Less (-)",ROUND(BA36+(BA36*F37*(-1)),2),IF(E37="At Par",BA36,0))))</f>
        <v>0</v>
      </c>
      <c r="BB37" s="51">
        <f>ROUND(BA37,0)</f>
        <v>0</v>
      </c>
      <c r="BC37" s="29" t="str">
        <f>SpellNumber($E$2,BA37)</f>
        <v>INR Zero Only</v>
      </c>
      <c r="IE37" s="22"/>
      <c r="IF37" s="22"/>
      <c r="IG37" s="22"/>
      <c r="IH37" s="22"/>
      <c r="II37" s="22"/>
    </row>
    <row r="38" spans="1:243" s="21" customFormat="1" ht="41.25" customHeight="1">
      <c r="A38" s="62" t="s">
        <v>43</v>
      </c>
      <c r="B38" s="30"/>
      <c r="C38" s="70" t="str">
        <f>SpellNumber($E$2,BA37)</f>
        <v>INR Zero Only</v>
      </c>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IE38" s="22"/>
      <c r="IF38" s="22"/>
      <c r="IG38" s="22"/>
      <c r="IH38" s="22"/>
      <c r="II38" s="22"/>
    </row>
    <row r="39" spans="1:243" s="11" customFormat="1" ht="15">
      <c r="A39" s="58"/>
      <c r="C39" s="23"/>
      <c r="D39" s="23"/>
      <c r="E39" s="23"/>
      <c r="F39" s="23"/>
      <c r="G39" s="23"/>
      <c r="H39" s="23"/>
      <c r="I39" s="23"/>
      <c r="J39" s="23"/>
      <c r="K39" s="23"/>
      <c r="L39" s="23"/>
      <c r="M39" s="23"/>
      <c r="O39" s="23"/>
      <c r="BA39" s="23"/>
      <c r="BC39" s="23"/>
      <c r="IE39" s="12"/>
      <c r="IF39" s="12"/>
      <c r="IG39" s="12"/>
      <c r="IH39" s="12"/>
      <c r="II39" s="12"/>
    </row>
    <row r="40" ht="15"/>
    <row r="41" ht="15"/>
    <row r="42" ht="15"/>
    <row r="43" ht="15"/>
    <row r="44" ht="15"/>
    <row r="46" ht="15"/>
    <row r="47" ht="15"/>
    <row r="48" ht="15"/>
    <row r="49" ht="15"/>
    <row r="52" ht="15"/>
    <row r="53" ht="15"/>
    <row r="54" ht="15"/>
    <row r="55" ht="15"/>
    <row r="56" ht="15"/>
    <row r="57" ht="15"/>
    <row r="58" ht="15"/>
    <row r="59" ht="15"/>
  </sheetData>
  <sheetProtection password="DD1A" sheet="1" selectLockedCells="1"/>
  <mergeCells count="8">
    <mergeCell ref="A9:BC9"/>
    <mergeCell ref="C38:BC38"/>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7">
      <formula1>IF(E37="Select",-1,IF(E37="At Par",0,0))</formula1>
      <formula2>IF(E37="Select",-1,IF(E37="At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7">
      <formula1>0</formula1>
      <formula2>IF(E37&lt;&gt;"Select",99.9,0)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7">
      <formula1>0</formula1>
      <formula2>99.9</formula2>
    </dataValidation>
    <dataValidation type="list" allowBlank="1" showInputMessage="1" showErrorMessage="1" sqref="E37">
      <formula1>"Select, Excess (+), Less (-)"</formula1>
    </dataValidation>
    <dataValidation type="decimal" allowBlank="1" showInputMessage="1" showErrorMessage="1" promptTitle="Rate Entry" prompt="Please enter VAT charges in Rupees for this item. " errorTitle="Invaid Entry" error="Only Numeric Values are allowed. " sqref="M14:M35">
      <formula1>0</formula1>
      <formula2>999999999999999</formula2>
    </dataValidation>
    <dataValidation type="list" allowBlank="1" showInputMessage="1" showErrorMessage="1" sqref="L13:L35">
      <formula1>"INR"</formula1>
    </dataValidation>
    <dataValidation type="decimal" allowBlank="1" showInputMessage="1" showErrorMessage="1" promptTitle="Rate Entry" prompt="Please enter the Basic Price in Rupees for this item. " errorTitle="Invaid Entry" error="Only Numeric Values are allowed. " sqref="G13:H35">
      <formula1>0</formula1>
      <formula2>999999999999999</formula2>
    </dataValidation>
    <dataValidation type="decimal" allowBlank="1" showInputMessage="1" showErrorMessage="1" promptTitle="Quantity" prompt="Please enter the Quantity for this item. " errorTitle="Invalid Entry" error="Only Numeric Values are allowed. " sqref="D13:D35 F13:F35">
      <formula1>0</formula1>
      <formula2>999999999999999</formula2>
    </dataValidation>
    <dataValidation allowBlank="1" showInputMessage="1" showErrorMessage="1" promptTitle="Units" prompt="Please enter Units in text" sqref="E13:E35"/>
    <dataValidation type="decimal" allowBlank="1" showInputMessage="1" showErrorMessage="1" promptTitle="Rate Entry" prompt="Please enter the Inspection Charges in Rupees for this item. " errorTitle="Invaid Entry" error="Only Numeric Values are allowed. " sqref="Q13:Q3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5">
      <formula1>0</formula1>
      <formula2>999999999999999</formula2>
    </dataValidation>
    <dataValidation allowBlank="1" showInputMessage="1" showErrorMessage="1" promptTitle="Itemcode/Make" prompt="Please enter text" sqref="C13:C35"/>
    <dataValidation type="decimal" allowBlank="1" showInputMessage="1" showErrorMessage="1" errorTitle="Invalid Entry" error="Only Numeric Values are allowed. " sqref="A13:A35">
      <formula1>0</formula1>
      <formula2>999999999999999</formula2>
    </dataValidation>
    <dataValidation type="list" showInputMessage="1" showErrorMessage="1" sqref="I13:I35">
      <formula1>"Excess(+), Less(-)"</formula1>
    </dataValidation>
    <dataValidation allowBlank="1" showInputMessage="1" showErrorMessage="1" promptTitle="Addition / Deduction" prompt="Please Choose the correct One" sqref="J13:J35"/>
    <dataValidation type="list" allowBlank="1" showInputMessage="1" showErrorMessage="1" sqref="K13:K35">
      <formula1>"Partial Conversion, Full Conversion"</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2018-11-17T07:41:47Z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